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5" windowWidth="13035" windowHeight="12390"/>
  </bookViews>
  <sheets>
    <sheet name="DESCRIPTION" sheetId="4" r:id="rId1"/>
    <sheet name="Hop_Fixed Cost" sheetId="1" r:id="rId2"/>
    <sheet name="Hop_Annual Budget" sheetId="2" r:id="rId3"/>
    <sheet name="Three years budgets" sheetId="3" r:id="rId4"/>
  </sheets>
  <calcPr calcId="145621"/>
</workbook>
</file>

<file path=xl/calcChain.xml><?xml version="1.0" encoding="utf-8"?>
<calcChain xmlns="http://schemas.openxmlformats.org/spreadsheetml/2006/main">
  <c r="F70" i="2" l="1"/>
  <c r="F23" i="2" l="1"/>
  <c r="F72" i="2"/>
  <c r="J71" i="2" l="1"/>
  <c r="I45" i="1"/>
  <c r="I41" i="1"/>
  <c r="I37" i="1"/>
  <c r="I36" i="1"/>
  <c r="I30" i="1"/>
  <c r="I31" i="1"/>
  <c r="I32" i="1"/>
  <c r="I29" i="1"/>
  <c r="I19" i="1"/>
  <c r="I20" i="1"/>
  <c r="I21" i="1"/>
  <c r="I22" i="1"/>
  <c r="I23" i="1"/>
  <c r="I24" i="1"/>
  <c r="I25" i="1"/>
  <c r="I18" i="1"/>
  <c r="I14" i="1"/>
  <c r="I11" i="1"/>
  <c r="I12" i="1"/>
  <c r="I13" i="1"/>
  <c r="I10" i="1"/>
  <c r="F49" i="2"/>
  <c r="H10" i="1"/>
  <c r="N70" i="2"/>
  <c r="J70" i="2"/>
  <c r="H41" i="1"/>
  <c r="H37" i="1"/>
  <c r="H36" i="1"/>
  <c r="H30" i="1"/>
  <c r="H31" i="1"/>
  <c r="H32" i="1"/>
  <c r="H29" i="1"/>
  <c r="H19" i="1"/>
  <c r="H20" i="1"/>
  <c r="H21" i="1"/>
  <c r="H22" i="1"/>
  <c r="H23" i="1"/>
  <c r="H24" i="1"/>
  <c r="H25" i="1"/>
  <c r="H18" i="1"/>
  <c r="H11" i="1"/>
  <c r="H12" i="1"/>
  <c r="H13" i="1"/>
  <c r="H14" i="1"/>
  <c r="J32" i="2" l="1"/>
  <c r="B50" i="2" l="1"/>
  <c r="F65" i="3"/>
  <c r="B65" i="3"/>
  <c r="F64" i="3"/>
  <c r="B64" i="3"/>
  <c r="F63" i="3"/>
  <c r="B63" i="3"/>
  <c r="F62" i="3"/>
  <c r="B62" i="3"/>
  <c r="F61" i="3"/>
  <c r="B61" i="3"/>
  <c r="F60" i="3"/>
  <c r="B60" i="3"/>
  <c r="F59" i="3"/>
  <c r="B59" i="3"/>
  <c r="F53" i="3"/>
  <c r="B53" i="3"/>
  <c r="F52" i="3"/>
  <c r="B52" i="3"/>
  <c r="F51" i="3"/>
  <c r="B51" i="3"/>
  <c r="F50" i="3"/>
  <c r="B50" i="3"/>
  <c r="F49" i="3"/>
  <c r="B49" i="3"/>
  <c r="F42" i="3"/>
  <c r="F39" i="3"/>
  <c r="F38" i="3"/>
  <c r="F30" i="3"/>
  <c r="F29" i="3"/>
  <c r="F28" i="3"/>
  <c r="F27" i="3"/>
  <c r="F26" i="3"/>
  <c r="F25" i="3"/>
  <c r="F23" i="3"/>
  <c r="F22" i="3"/>
  <c r="F15" i="3"/>
  <c r="F13" i="3"/>
  <c r="F12" i="3"/>
  <c r="F7" i="3"/>
  <c r="F43" i="2"/>
  <c r="J43" i="2"/>
  <c r="N43" i="2"/>
  <c r="N45" i="2" s="1"/>
  <c r="J45" i="2"/>
  <c r="J44" i="2"/>
  <c r="N44" i="2"/>
  <c r="F45" i="2"/>
  <c r="N59" i="2"/>
  <c r="J60" i="2"/>
  <c r="J59" i="2"/>
  <c r="F59" i="2"/>
  <c r="F51" i="2"/>
  <c r="J51" i="2"/>
  <c r="J50" i="2"/>
  <c r="J49" i="2"/>
  <c r="F50" i="2"/>
  <c r="F52" i="2"/>
  <c r="F53" i="2"/>
  <c r="B53" i="2"/>
  <c r="B52" i="2"/>
  <c r="B51" i="2"/>
  <c r="B49" i="2"/>
  <c r="B65" i="2"/>
  <c r="B64" i="2"/>
  <c r="B63" i="2"/>
  <c r="B61" i="2"/>
  <c r="B60" i="2"/>
  <c r="B59" i="2"/>
  <c r="J42" i="2"/>
  <c r="N15" i="2"/>
  <c r="J15" i="2"/>
  <c r="F15" i="2"/>
  <c r="J13" i="2"/>
  <c r="D54" i="1"/>
  <c r="I54" i="1" s="1"/>
  <c r="F13" i="2"/>
  <c r="F12" i="2"/>
  <c r="D33" i="1"/>
  <c r="J31" i="2"/>
  <c r="N34" i="2"/>
  <c r="J36" i="2"/>
  <c r="F7" i="2"/>
  <c r="J7" i="2"/>
  <c r="N7" i="2"/>
  <c r="N38" i="2"/>
  <c r="G13" i="2"/>
  <c r="F43" i="3" l="1"/>
  <c r="F45" i="3" s="1"/>
  <c r="N42" i="2"/>
  <c r="F42" i="2"/>
  <c r="B62" i="2"/>
  <c r="N36" i="2"/>
  <c r="L38" i="2"/>
  <c r="H38" i="2"/>
  <c r="F70" i="3" l="1"/>
  <c r="N23" i="2"/>
  <c r="J23" i="2"/>
  <c r="N30" i="2"/>
  <c r="N29" i="2"/>
  <c r="N28" i="2"/>
  <c r="N27" i="2"/>
  <c r="N26" i="2"/>
  <c r="N25" i="2"/>
  <c r="J30" i="2"/>
  <c r="J29" i="2"/>
  <c r="J28" i="2"/>
  <c r="J27" i="2"/>
  <c r="J26" i="2"/>
  <c r="J25" i="2"/>
  <c r="F25" i="2"/>
  <c r="J38" i="2"/>
  <c r="N39" i="2"/>
  <c r="J39" i="2"/>
  <c r="H47" i="1" l="1"/>
  <c r="I47" i="1" s="1"/>
  <c r="H48" i="1"/>
  <c r="H49" i="1"/>
  <c r="I49" i="1" s="1"/>
  <c r="H50" i="1"/>
  <c r="I50" i="1" s="1"/>
  <c r="H51" i="1"/>
  <c r="I51" i="1" s="1"/>
  <c r="H46" i="1"/>
  <c r="I46" i="1" s="1"/>
  <c r="H45" i="1"/>
  <c r="F63" i="2" l="1"/>
  <c r="J63" i="2"/>
  <c r="N63" i="2"/>
  <c r="F60" i="2"/>
  <c r="N60" i="2"/>
  <c r="N65" i="2"/>
  <c r="F65" i="2"/>
  <c r="J65" i="2"/>
  <c r="N61" i="2"/>
  <c r="F61" i="2"/>
  <c r="J61" i="2"/>
  <c r="F64" i="2"/>
  <c r="J64" i="2"/>
  <c r="N64" i="2"/>
  <c r="I48" i="1"/>
  <c r="G10" i="1"/>
  <c r="G41" i="1"/>
  <c r="I42" i="1" s="1"/>
  <c r="G37" i="1"/>
  <c r="G36" i="1"/>
  <c r="G32" i="1"/>
  <c r="G31" i="1"/>
  <c r="G30" i="1"/>
  <c r="G29" i="1"/>
  <c r="G25" i="1"/>
  <c r="G24" i="1"/>
  <c r="G23" i="1"/>
  <c r="G22" i="1"/>
  <c r="G21" i="1"/>
  <c r="G20" i="1"/>
  <c r="G19" i="1"/>
  <c r="G18" i="1"/>
  <c r="G14" i="1"/>
  <c r="G13" i="1"/>
  <c r="G12" i="1"/>
  <c r="G11" i="1"/>
  <c r="K13" i="2"/>
  <c r="N13" i="2" s="1"/>
  <c r="H13" i="2"/>
  <c r="L13" i="2" s="1"/>
  <c r="H15" i="2"/>
  <c r="L15" i="2" s="1"/>
  <c r="K15" i="2"/>
  <c r="N16" i="2"/>
  <c r="N17" i="2"/>
  <c r="N19" i="2"/>
  <c r="J20" i="2"/>
  <c r="N20" i="2" s="1"/>
  <c r="F22" i="2"/>
  <c r="F26" i="2"/>
  <c r="F27" i="2"/>
  <c r="F28" i="2"/>
  <c r="F29" i="2"/>
  <c r="F30" i="2"/>
  <c r="N31" i="2"/>
  <c r="N32" i="2"/>
  <c r="J33" i="2"/>
  <c r="J34" i="2"/>
  <c r="F38" i="2"/>
  <c r="F56" i="3" l="1"/>
  <c r="F56" i="2"/>
  <c r="J56" i="2" s="1"/>
  <c r="N56" i="2" s="1"/>
  <c r="J62" i="2"/>
  <c r="N62" i="2"/>
  <c r="F62" i="2"/>
  <c r="N51" i="2"/>
  <c r="N53" i="2"/>
  <c r="J53" i="2"/>
  <c r="N49" i="2"/>
  <c r="N52" i="2"/>
  <c r="J52" i="2"/>
  <c r="N50" i="2"/>
  <c r="I38" i="1"/>
  <c r="I26" i="1"/>
  <c r="I15" i="1"/>
  <c r="N33" i="2"/>
  <c r="F57" i="3" l="1"/>
  <c r="F57" i="2"/>
  <c r="J57" i="2" s="1"/>
  <c r="N57" i="2" s="1"/>
  <c r="F55" i="3"/>
  <c r="F55" i="2"/>
  <c r="J55" i="2" s="1"/>
  <c r="N55" i="2" s="1"/>
  <c r="I33" i="1"/>
  <c r="F54" i="2" l="1"/>
  <c r="F66" i="2" s="1"/>
  <c r="F54" i="3"/>
  <c r="F66" i="3" s="1"/>
  <c r="J54" i="2" l="1"/>
  <c r="F71" i="3"/>
  <c r="F67" i="3"/>
  <c r="F72" i="3" s="1"/>
  <c r="F68" i="2"/>
  <c r="F71" i="2"/>
  <c r="N54" i="2"/>
  <c r="N66" i="2" s="1"/>
  <c r="J66" i="2"/>
  <c r="N68" i="2" l="1"/>
  <c r="N72" i="2" s="1"/>
  <c r="N71" i="2"/>
  <c r="J68" i="2"/>
  <c r="J72" i="2" s="1"/>
</calcChain>
</file>

<file path=xl/comments1.xml><?xml version="1.0" encoding="utf-8"?>
<comments xmlns="http://schemas.openxmlformats.org/spreadsheetml/2006/main">
  <authors>
    <author>Ermias Afeworki</author>
  </authors>
  <commentList>
    <comment ref="B15" authorId="0">
      <text>
        <r>
          <rPr>
            <b/>
            <sz val="8"/>
            <color indexed="81"/>
            <rFont val="Tahoma"/>
            <family val="2"/>
          </rPr>
          <t>Ermias Afeworki:</t>
        </r>
        <r>
          <rPr>
            <sz val="8"/>
            <color indexed="81"/>
            <rFont val="Tahoma"/>
            <family val="2"/>
          </rPr>
          <t xml:space="preserve">
(feather mill, blood mill, urea, fish fertilzier etc</t>
        </r>
      </text>
    </comment>
    <comment ref="B22" authorId="0">
      <text>
        <r>
          <rPr>
            <b/>
            <sz val="8"/>
            <color indexed="81"/>
            <rFont val="Tahoma"/>
            <family val="2"/>
          </rPr>
          <t>Ermias Afeworki:</t>
        </r>
        <r>
          <rPr>
            <sz val="8"/>
            <color indexed="81"/>
            <rFont val="Tahoma"/>
            <family val="2"/>
          </rPr>
          <t xml:space="preserve">
tilling, mulching, removing old bines</t>
        </r>
      </text>
    </comment>
    <comment ref="B57" authorId="0">
      <text>
        <r>
          <rPr>
            <b/>
            <sz val="8"/>
            <color indexed="81"/>
            <rFont val="Tahoma"/>
            <family val="2"/>
          </rPr>
          <t>Ermias Afeworki:</t>
        </r>
        <r>
          <rPr>
            <sz val="8"/>
            <color indexed="81"/>
            <rFont val="Tahoma"/>
            <family val="2"/>
          </rPr>
          <t xml:space="preserve">
Irrigation is Required only for the first three years</t>
        </r>
      </text>
    </comment>
  </commentList>
</comments>
</file>

<file path=xl/comments2.xml><?xml version="1.0" encoding="utf-8"?>
<comments xmlns="http://schemas.openxmlformats.org/spreadsheetml/2006/main">
  <authors>
    <author>Ermias Afeworki</author>
  </authors>
  <commentList>
    <comment ref="B15" authorId="0">
      <text>
        <r>
          <rPr>
            <b/>
            <sz val="8"/>
            <color indexed="81"/>
            <rFont val="Tahoma"/>
            <family val="2"/>
          </rPr>
          <t>Ermias Afeworki:</t>
        </r>
        <r>
          <rPr>
            <sz val="8"/>
            <color indexed="81"/>
            <rFont val="Tahoma"/>
            <family val="2"/>
          </rPr>
          <t xml:space="preserve">
(feather mill, blood mill, urea, fish fertilzier etc</t>
        </r>
      </text>
    </comment>
    <comment ref="H15" authorId="0">
      <text>
        <r>
          <rPr>
            <b/>
            <sz val="8"/>
            <color indexed="81"/>
            <rFont val="Tahoma"/>
            <family val="2"/>
          </rPr>
          <t>Ermias Afeworki:</t>
        </r>
        <r>
          <rPr>
            <sz val="8"/>
            <color indexed="81"/>
            <rFont val="Tahoma"/>
            <family val="2"/>
          </rPr>
          <t xml:space="preserve">
(feather mill, blood mill, urea, fish fertilzier etc</t>
        </r>
      </text>
    </comment>
    <comment ref="N15" authorId="0">
      <text>
        <r>
          <rPr>
            <b/>
            <sz val="8"/>
            <color indexed="81"/>
            <rFont val="Tahoma"/>
            <family val="2"/>
          </rPr>
          <t>Ermias Afeworki:</t>
        </r>
        <r>
          <rPr>
            <sz val="8"/>
            <color indexed="81"/>
            <rFont val="Tahoma"/>
            <family val="2"/>
          </rPr>
          <t xml:space="preserve">
(feather mill, blood mill, urea, fish fertilzier etc</t>
        </r>
      </text>
    </comment>
    <comment ref="B22" authorId="0">
      <text>
        <r>
          <rPr>
            <b/>
            <sz val="8"/>
            <color indexed="81"/>
            <rFont val="Tahoma"/>
            <family val="2"/>
          </rPr>
          <t>Ermias Afeworki:</t>
        </r>
        <r>
          <rPr>
            <sz val="8"/>
            <color indexed="81"/>
            <rFont val="Tahoma"/>
            <family val="2"/>
          </rPr>
          <t xml:space="preserve">
tilling, mulching, removing old bines</t>
        </r>
      </text>
    </comment>
    <comment ref="H22" authorId="0">
      <text>
        <r>
          <rPr>
            <b/>
            <sz val="8"/>
            <color indexed="81"/>
            <rFont val="Tahoma"/>
            <family val="2"/>
          </rPr>
          <t>Ermias Afeworki:</t>
        </r>
        <r>
          <rPr>
            <sz val="8"/>
            <color indexed="81"/>
            <rFont val="Tahoma"/>
            <family val="2"/>
          </rPr>
          <t xml:space="preserve">
tilling, mulching, removing old bines</t>
        </r>
      </text>
    </comment>
    <comment ref="N22" authorId="0">
      <text>
        <r>
          <rPr>
            <b/>
            <sz val="8"/>
            <color indexed="81"/>
            <rFont val="Tahoma"/>
            <family val="2"/>
          </rPr>
          <t>Ermias Afeworki:</t>
        </r>
        <r>
          <rPr>
            <sz val="8"/>
            <color indexed="81"/>
            <rFont val="Tahoma"/>
            <family val="2"/>
          </rPr>
          <t xml:space="preserve">
tilling, mulching, removing old bines</t>
        </r>
      </text>
    </comment>
    <comment ref="B57" authorId="0">
      <text>
        <r>
          <rPr>
            <b/>
            <sz val="8"/>
            <color indexed="81"/>
            <rFont val="Tahoma"/>
            <family val="2"/>
          </rPr>
          <t>Ermias Afeworki:</t>
        </r>
        <r>
          <rPr>
            <sz val="8"/>
            <color indexed="81"/>
            <rFont val="Tahoma"/>
            <family val="2"/>
          </rPr>
          <t xml:space="preserve">
Irrigation is Required only for the first three years</t>
        </r>
      </text>
    </comment>
    <comment ref="H57" authorId="0">
      <text>
        <r>
          <rPr>
            <b/>
            <sz val="8"/>
            <color indexed="81"/>
            <rFont val="Tahoma"/>
            <family val="2"/>
          </rPr>
          <t>Ermias Afeworki:</t>
        </r>
        <r>
          <rPr>
            <sz val="8"/>
            <color indexed="81"/>
            <rFont val="Tahoma"/>
            <family val="2"/>
          </rPr>
          <t xml:space="preserve">
Irrigation is Required only for the first three years</t>
        </r>
      </text>
    </comment>
    <comment ref="N57" authorId="0">
      <text>
        <r>
          <rPr>
            <b/>
            <sz val="8"/>
            <color indexed="81"/>
            <rFont val="Tahoma"/>
            <family val="2"/>
          </rPr>
          <t>Ermias Afeworki:</t>
        </r>
        <r>
          <rPr>
            <sz val="8"/>
            <color indexed="81"/>
            <rFont val="Tahoma"/>
            <family val="2"/>
          </rPr>
          <t xml:space="preserve">
Irrigation is Required only for the first three years</t>
        </r>
      </text>
    </comment>
  </commentList>
</comments>
</file>

<file path=xl/sharedStrings.xml><?xml version="1.0" encoding="utf-8"?>
<sst xmlns="http://schemas.openxmlformats.org/spreadsheetml/2006/main" count="447" uniqueCount="133">
  <si>
    <t>Type</t>
  </si>
  <si>
    <t>Machinery</t>
  </si>
  <si>
    <t>Total Machinery</t>
  </si>
  <si>
    <t>Total Tools and Equipment</t>
  </si>
  <si>
    <t>Soil test</t>
  </si>
  <si>
    <t>Overhead Expenses</t>
  </si>
  <si>
    <t>Internet and telephone</t>
  </si>
  <si>
    <t>Liability insurance</t>
  </si>
  <si>
    <t>Maineline</t>
  </si>
  <si>
    <t>REVENUE</t>
  </si>
  <si>
    <t>Unit</t>
  </si>
  <si>
    <t>VARIABLE COST</t>
  </si>
  <si>
    <t>Seeds and Plants</t>
  </si>
  <si>
    <t>number</t>
  </si>
  <si>
    <t>Pest Management</t>
  </si>
  <si>
    <t>Labour activities</t>
  </si>
  <si>
    <t>hours</t>
  </si>
  <si>
    <t>Marketing</t>
  </si>
  <si>
    <t>ANNUAL FIXED COST</t>
  </si>
  <si>
    <t>Irrigation</t>
  </si>
  <si>
    <t>Weeding</t>
  </si>
  <si>
    <t>Building</t>
  </si>
  <si>
    <t xml:space="preserve">Ermias Afeworki, Wallapak Polasub, Caroline Chiu and Kent Mullinix
Institute for Sustainable Food Systems, Kwantlen Polytechnic University
 12666 72 Avenue - Surrey, B.C. V3W 2M8, CANADA 
Email: Kent.Mullinix@kpu.ca   Phone: +1 604-599-2000
This project was generously funded by Vancouver City Savings Credit Union  </t>
  </si>
  <si>
    <t>Land preparation</t>
  </si>
  <si>
    <t>Interest rate</t>
  </si>
  <si>
    <t>Miscellaneous Expenses</t>
  </si>
  <si>
    <t xml:space="preserve">Tractor  </t>
  </si>
  <si>
    <t>$/Unit</t>
  </si>
  <si>
    <t>Item</t>
  </si>
  <si>
    <t>pounds</t>
  </si>
  <si>
    <t>Depreciation ($)</t>
  </si>
  <si>
    <t>Annual Cost ($)</t>
  </si>
  <si>
    <t>Repair &amp; Maint. ($)</t>
  </si>
  <si>
    <t>Insurance ($)</t>
  </si>
  <si>
    <t>Useful life (years)</t>
  </si>
  <si>
    <t>Trade-in value ($)</t>
  </si>
  <si>
    <t>Purchase price ($)</t>
  </si>
  <si>
    <t>Interest charge ($)</t>
  </si>
  <si>
    <t>Cover crop</t>
  </si>
  <si>
    <t>Rhizomes</t>
  </si>
  <si>
    <t>Compost</t>
  </si>
  <si>
    <t>Fertility</t>
  </si>
  <si>
    <t>Soil amendment</t>
  </si>
  <si>
    <t>Predatory insects</t>
  </si>
  <si>
    <t>Mulch (paper)</t>
  </si>
  <si>
    <t xml:space="preserve">Mowing </t>
  </si>
  <si>
    <t>Pulling bines</t>
  </si>
  <si>
    <t>Picking hops</t>
  </si>
  <si>
    <t>Drying and packaging</t>
  </si>
  <si>
    <t>Twine</t>
  </si>
  <si>
    <t>TOTAL VARIABLE COST</t>
  </si>
  <si>
    <t>Trellis System</t>
  </si>
  <si>
    <t>new</t>
  </si>
  <si>
    <t>Tool and Equipment</t>
  </si>
  <si>
    <t>used</t>
  </si>
  <si>
    <t>two</t>
  </si>
  <si>
    <t>Bailor (modified shop press)</t>
  </si>
  <si>
    <t>Scale</t>
  </si>
  <si>
    <t>Anchors</t>
  </si>
  <si>
    <t>Hardware</t>
  </si>
  <si>
    <t>Total Trellis System</t>
  </si>
  <si>
    <t xml:space="preserve">Irrigation System </t>
  </si>
  <si>
    <t>acre</t>
  </si>
  <si>
    <t>Total Overhead Charges</t>
  </si>
  <si>
    <t>30 HP (used)</t>
  </si>
  <si>
    <t>Miniature pelletizer machine</t>
  </si>
  <si>
    <t>Brush mower</t>
  </si>
  <si>
    <t>Lawn mower</t>
  </si>
  <si>
    <t>Deep freezer</t>
  </si>
  <si>
    <t>Elevated platform</t>
  </si>
  <si>
    <t>Ladder</t>
  </si>
  <si>
    <t>Cable and wiring</t>
  </si>
  <si>
    <t>10' X 10'</t>
  </si>
  <si>
    <t>own design</t>
  </si>
  <si>
    <t>70 poles @ $50/pole</t>
  </si>
  <si>
    <t>50 anchors @ $25/anchor</t>
  </si>
  <si>
    <t>Drip irrigation (connectors, filters, swtiches)</t>
  </si>
  <si>
    <t>Land rent</t>
  </si>
  <si>
    <t>Harvester rental</t>
  </si>
  <si>
    <t>Oast house(racks, kiln frame, propane heat source, tanks)</t>
  </si>
  <si>
    <t>$/Acre</t>
  </si>
  <si>
    <t>Harvesting (machine)</t>
  </si>
  <si>
    <t>Fertilizer application</t>
  </si>
  <si>
    <t>Constructing trellis</t>
  </si>
  <si>
    <t>Training and pruning</t>
  </si>
  <si>
    <t>Electricity (drying and packing)</t>
  </si>
  <si>
    <t>strings</t>
  </si>
  <si>
    <t xml:space="preserve">Establishing and Producing Hop, Enterprise Budget, 1 Acre, Southwest British Columbia, Canada </t>
  </si>
  <si>
    <t>Quantity/Acre</t>
  </si>
  <si>
    <t>NPK</t>
  </si>
  <si>
    <t>Irrigation system take down</t>
  </si>
  <si>
    <t>Irrigation system set up</t>
  </si>
  <si>
    <t>Post digger rental</t>
  </si>
  <si>
    <t>Fuel cost</t>
  </si>
  <si>
    <t>Interest on working capital</t>
  </si>
  <si>
    <t>Equipment and tools</t>
  </si>
  <si>
    <t>Building and shelter</t>
  </si>
  <si>
    <t>Office supplies</t>
  </si>
  <si>
    <t>Hops</t>
  </si>
  <si>
    <t>RETURN OVER VARIABLE COST</t>
  </si>
  <si>
    <t>RETURN OVER VARIABLE AND FIXED COST</t>
  </si>
  <si>
    <t>RETURN OVER FIXED COST</t>
  </si>
  <si>
    <t>TOTAL FIXED COST</t>
  </si>
  <si>
    <t>TOTAL VARIABLE AND FIXED COST</t>
  </si>
  <si>
    <t>Mylar (foil bags)</t>
  </si>
  <si>
    <r>
      <rPr>
        <sz val="11"/>
        <color theme="1"/>
        <rFont val="Calibri"/>
        <family val="2"/>
        <scheme val="minor"/>
      </rPr>
      <t>Mylar (foil bags)</t>
    </r>
  </si>
  <si>
    <t>Twining</t>
  </si>
  <si>
    <t>2nd year (Bearing)</t>
  </si>
  <si>
    <t>1st year (Establishing)</t>
  </si>
  <si>
    <t>3rd year (Full production)</t>
  </si>
  <si>
    <t xml:space="preserve">Electricity  </t>
  </si>
  <si>
    <t>Water</t>
  </si>
  <si>
    <t>5 feet (used)</t>
  </si>
  <si>
    <t>5-6 feet (used)</t>
  </si>
  <si>
    <t xml:space="preserve">Poles (cedar trees) </t>
  </si>
  <si>
    <t>10,000 feet @ $0.25/foot</t>
  </si>
  <si>
    <t>Total Irrigation  Cost</t>
  </si>
  <si>
    <t xml:space="preserve">Total Building and Shelter </t>
  </si>
  <si>
    <t>Repair and Maintenance</t>
  </si>
  <si>
    <t>Repair and maintenance</t>
  </si>
  <si>
    <t xml:space="preserve">Establsihing and Producing Hops, Enterprise Budget, 1 Acre, Southwest British Columbia, Canada </t>
  </si>
  <si>
    <t>Hop Annual Fixed Cost Calculation</t>
  </si>
  <si>
    <t>Hand tools (sheers, hammers, cutters)</t>
  </si>
  <si>
    <t>NET RETURNS</t>
  </si>
  <si>
    <t>Vacuum sealer</t>
  </si>
  <si>
    <t xml:space="preserve">Rototiller </t>
  </si>
  <si>
    <t xml:space="preserve">Trailer </t>
  </si>
  <si>
    <t>Overhead expenses</t>
  </si>
  <si>
    <t>Trellis system</t>
  </si>
  <si>
    <t>ACKNOWLEDGMENTS</t>
  </si>
  <si>
    <t>The enterprise budgets project was generously funded by Vancouver City Savings Credit Union (Vancity).</t>
  </si>
  <si>
    <t>Support for this project does not necessarily imply Vancity's endorsement of the findings or contents here in.</t>
  </si>
  <si>
    <t>The authors would like to express our sincere appreciation to all the farmers who contributed information used to develop this enterprise budget. We would also like to thank Chris Bodnar, co-owner of Close to Home Organics Ltd, and Heather Pritchard, farm program manager at Farm Folk City Folk, for helping us connect with experienced farmers. We would like to recognize Kwantlen Polytechnic University’s Michael Bomford (Sustainable Agriculture &amp; Food Systems) and Caitlin Dorward (Institute for Sustainable Food Systems) for their invaluable input to this document. Finally, we would like to acknowledge the financial support provided by Vancouver City Savings Credit Union.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</si>
</sst>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theme="1"/>
      <name val="Calibri"/>
      <family val="2"/>
    </font>
    <font>
      <b/>
      <sz val="11"/>
      <color theme="1"/>
      <name val="Calibri"/>
      <family val="2"/>
    </font>
    <font>
      <b/>
      <sz val="8"/>
      <color indexed="81"/>
      <name val="Tahoma"/>
      <family val="2"/>
    </font>
    <font>
      <sz val="8"/>
      <color indexed="81"/>
      <name val="Tahoma"/>
      <family val="2"/>
    </font>
    <font>
      <b/>
      <sz val="14"/>
      <color theme="1"/>
      <name val="Calibri"/>
      <family val="2"/>
      <scheme val="minor"/>
    </font>
    <font>
      <b/>
      <sz val="14"/>
      <color rgb="FF000000"/>
      <name val="Calibri"/>
      <family val="2"/>
    </font>
    <font>
      <b/>
      <sz val="12"/>
      <color rgb="FF000000"/>
      <name val="Calibri"/>
      <family val="2"/>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06">
    <xf numFmtId="0" fontId="0" fillId="0" borderId="0" xfId="0"/>
    <xf numFmtId="0" fontId="0" fillId="0" borderId="0" xfId="0" applyBorder="1"/>
    <xf numFmtId="0" fontId="2" fillId="0" borderId="0" xfId="0" applyFont="1" applyBorder="1"/>
    <xf numFmtId="164" fontId="2" fillId="0" borderId="0" xfId="0" applyNumberFormat="1" applyFont="1" applyFill="1" applyBorder="1"/>
    <xf numFmtId="0" fontId="0" fillId="0" borderId="0" xfId="0" applyNumberFormat="1" applyBorder="1"/>
    <xf numFmtId="3" fontId="2" fillId="0" borderId="0" xfId="0" applyNumberFormat="1" applyFont="1" applyFill="1" applyBorder="1"/>
    <xf numFmtId="0" fontId="8" fillId="0" borderId="0" xfId="0" applyFont="1" applyFill="1" applyBorder="1" applyAlignment="1"/>
    <xf numFmtId="0" fontId="2" fillId="0" borderId="0" xfId="1" applyNumberFormat="1" applyFont="1" applyFill="1" applyBorder="1" applyAlignment="1">
      <alignment horizontal="right"/>
    </xf>
    <xf numFmtId="164" fontId="2" fillId="0" borderId="0" xfId="1" applyNumberFormat="1" applyFont="1" applyFill="1" applyBorder="1" applyAlignment="1">
      <alignment horizontal="right"/>
    </xf>
    <xf numFmtId="4" fontId="0" fillId="0" borderId="0" xfId="0" applyNumberFormat="1" applyBorder="1"/>
    <xf numFmtId="0" fontId="0" fillId="0" borderId="13" xfId="0" applyNumberFormat="1" applyFont="1" applyBorder="1"/>
    <xf numFmtId="4" fontId="0" fillId="0" borderId="12" xfId="0" applyNumberFormat="1" applyFont="1" applyFill="1" applyBorder="1"/>
    <xf numFmtId="4" fontId="0" fillId="0" borderId="13" xfId="0" applyNumberFormat="1" applyFont="1" applyBorder="1"/>
    <xf numFmtId="4" fontId="0" fillId="0" borderId="7" xfId="0" applyNumberFormat="1" applyFont="1" applyFill="1" applyBorder="1"/>
    <xf numFmtId="0" fontId="2" fillId="2" borderId="8" xfId="0" applyFont="1" applyFill="1" applyBorder="1"/>
    <xf numFmtId="0" fontId="2" fillId="2" borderId="11" xfId="0" applyNumberFormat="1" applyFont="1" applyFill="1" applyBorder="1"/>
    <xf numFmtId="0" fontId="2" fillId="2" borderId="9" xfId="0" applyFont="1" applyFill="1" applyBorder="1"/>
    <xf numFmtId="164" fontId="2" fillId="2" borderId="10" xfId="0" applyNumberFormat="1" applyFont="1" applyFill="1" applyBorder="1"/>
    <xf numFmtId="0" fontId="0" fillId="0" borderId="0" xfId="1" applyNumberFormat="1" applyFont="1" applyBorder="1" applyAlignment="1">
      <alignment horizontal="right"/>
    </xf>
    <xf numFmtId="4" fontId="0" fillId="0" borderId="0" xfId="1" applyNumberFormat="1" applyFont="1" applyBorder="1" applyAlignment="1">
      <alignment horizontal="right"/>
    </xf>
    <xf numFmtId="4" fontId="2" fillId="0" borderId="0" xfId="1" applyNumberFormat="1" applyFont="1" applyFill="1" applyBorder="1" applyAlignment="1">
      <alignment horizontal="right"/>
    </xf>
    <xf numFmtId="164" fontId="0" fillId="0" borderId="0" xfId="1" applyNumberFormat="1" applyFont="1" applyBorder="1" applyAlignment="1">
      <alignment horizontal="right"/>
    </xf>
    <xf numFmtId="0" fontId="2" fillId="2" borderId="14" xfId="0" applyFont="1" applyFill="1" applyBorder="1"/>
    <xf numFmtId="0" fontId="0" fillId="0" borderId="15" xfId="0" applyNumberFormat="1" applyFont="1" applyFill="1" applyBorder="1"/>
    <xf numFmtId="0" fontId="2" fillId="2" borderId="17" xfId="0" applyFont="1" applyFill="1" applyBorder="1"/>
    <xf numFmtId="0" fontId="2" fillId="2" borderId="18" xfId="0" applyNumberFormat="1" applyFont="1" applyFill="1" applyBorder="1"/>
    <xf numFmtId="0" fontId="2" fillId="2" borderId="19" xfId="0" applyFont="1" applyFill="1" applyBorder="1"/>
    <xf numFmtId="164" fontId="2" fillId="2" borderId="20" xfId="0" applyNumberFormat="1" applyFont="1" applyFill="1" applyBorder="1"/>
    <xf numFmtId="164" fontId="2" fillId="2" borderId="8" xfId="1" applyNumberFormat="1" applyFont="1" applyFill="1" applyBorder="1" applyAlignment="1">
      <alignment horizontal="center"/>
    </xf>
    <xf numFmtId="164" fontId="2" fillId="2" borderId="16" xfId="1" applyNumberFormat="1" applyFont="1" applyFill="1" applyBorder="1" applyAlignment="1">
      <alignment horizontal="center"/>
    </xf>
    <xf numFmtId="164" fontId="2" fillId="2" borderId="10" xfId="1" applyNumberFormat="1" applyFont="1" applyFill="1" applyBorder="1" applyAlignment="1">
      <alignment horizontal="center"/>
    </xf>
    <xf numFmtId="0" fontId="2" fillId="2" borderId="16" xfId="0" applyFont="1" applyFill="1" applyBorder="1" applyAlignment="1">
      <alignment horizontal="center"/>
    </xf>
    <xf numFmtId="0" fontId="2" fillId="2" borderId="10" xfId="0" applyFont="1" applyFill="1" applyBorder="1" applyAlignment="1">
      <alignment horizontal="center"/>
    </xf>
    <xf numFmtId="0" fontId="2" fillId="2" borderId="8" xfId="0" applyFont="1" applyFill="1" applyBorder="1" applyAlignment="1">
      <alignment horizontal="center"/>
    </xf>
    <xf numFmtId="0" fontId="2" fillId="3" borderId="4" xfId="0" applyFont="1" applyFill="1" applyBorder="1"/>
    <xf numFmtId="0" fontId="2" fillId="2" borderId="21" xfId="0" applyFont="1" applyFill="1" applyBorder="1"/>
    <xf numFmtId="4" fontId="0" fillId="0" borderId="22" xfId="0" applyNumberFormat="1" applyBorder="1"/>
    <xf numFmtId="4" fontId="0" fillId="0" borderId="22" xfId="1" applyNumberFormat="1" applyFont="1" applyBorder="1" applyAlignment="1">
      <alignment horizontal="right"/>
    </xf>
    <xf numFmtId="0" fontId="2" fillId="3" borderId="23" xfId="1" applyNumberFormat="1" applyFont="1" applyFill="1" applyBorder="1" applyAlignment="1">
      <alignment horizontal="right"/>
    </xf>
    <xf numFmtId="164" fontId="2" fillId="3" borderId="24" xfId="1" applyNumberFormat="1" applyFont="1" applyFill="1" applyBorder="1" applyAlignment="1">
      <alignment horizontal="right"/>
    </xf>
    <xf numFmtId="4" fontId="2" fillId="3" borderId="24" xfId="1" applyNumberFormat="1" applyFont="1" applyFill="1" applyBorder="1" applyAlignment="1">
      <alignment horizontal="right"/>
    </xf>
    <xf numFmtId="0" fontId="2" fillId="0" borderId="25" xfId="0" applyFont="1" applyBorder="1"/>
    <xf numFmtId="0" fontId="0" fillId="0" borderId="25" xfId="0" applyBorder="1"/>
    <xf numFmtId="0" fontId="2" fillId="0" borderId="25" xfId="0" applyFont="1" applyFill="1" applyBorder="1"/>
    <xf numFmtId="0" fontId="2" fillId="0" borderId="4" xfId="0" applyFont="1" applyBorder="1" applyAlignment="1"/>
    <xf numFmtId="0" fontId="0" fillId="0" borderId="4" xfId="0" applyNumberFormat="1" applyBorder="1"/>
    <xf numFmtId="164" fontId="0" fillId="0" borderId="4" xfId="1" applyNumberFormat="1" applyFont="1" applyBorder="1" applyAlignment="1">
      <alignment horizontal="right"/>
    </xf>
    <xf numFmtId="4" fontId="0" fillId="0" borderId="4" xfId="1" applyNumberFormat="1" applyFont="1" applyBorder="1" applyAlignment="1">
      <alignment horizontal="right"/>
    </xf>
    <xf numFmtId="4" fontId="0" fillId="0" borderId="4" xfId="0" applyNumberFormat="1" applyBorder="1"/>
    <xf numFmtId="0" fontId="0" fillId="0" borderId="4" xfId="0" applyBorder="1"/>
    <xf numFmtId="0" fontId="0" fillId="0" borderId="4" xfId="1" applyNumberFormat="1" applyFont="1" applyBorder="1" applyAlignment="1">
      <alignment horizontal="right"/>
    </xf>
    <xf numFmtId="0" fontId="0" fillId="0" borderId="4" xfId="0" applyNumberFormat="1" applyFill="1" applyBorder="1"/>
    <xf numFmtId="164" fontId="0" fillId="0" borderId="4" xfId="1" applyNumberFormat="1" applyFont="1" applyFill="1" applyBorder="1" applyAlignment="1">
      <alignment horizontal="right"/>
    </xf>
    <xf numFmtId="4" fontId="0" fillId="0" borderId="4" xfId="1" applyNumberFormat="1" applyFont="1" applyFill="1" applyBorder="1" applyAlignment="1">
      <alignment horizontal="right"/>
    </xf>
    <xf numFmtId="164" fontId="0" fillId="0" borderId="4" xfId="0" applyNumberFormat="1" applyFont="1" applyBorder="1"/>
    <xf numFmtId="0" fontId="4" fillId="0" borderId="4" xfId="0" applyFont="1" applyFill="1" applyBorder="1"/>
    <xf numFmtId="4" fontId="4" fillId="0" borderId="4" xfId="0" applyNumberFormat="1" applyFont="1" applyFill="1" applyBorder="1"/>
    <xf numFmtId="0" fontId="2" fillId="0" borderId="26" xfId="0" applyFont="1" applyBorder="1" applyAlignment="1"/>
    <xf numFmtId="0" fontId="2" fillId="0" borderId="27" xfId="0" applyFont="1" applyBorder="1" applyAlignment="1"/>
    <xf numFmtId="0" fontId="2" fillId="0" borderId="26" xfId="0" applyFont="1" applyBorder="1"/>
    <xf numFmtId="4" fontId="0" fillId="0" borderId="27" xfId="0" applyNumberFormat="1" applyBorder="1"/>
    <xf numFmtId="4" fontId="0" fillId="0" borderId="27" xfId="0" applyNumberFormat="1" applyFill="1" applyBorder="1"/>
    <xf numFmtId="0" fontId="2" fillId="0" borderId="26" xfId="0" applyFont="1" applyFill="1" applyBorder="1"/>
    <xf numFmtId="4" fontId="4" fillId="0" borderId="27" xfId="0" applyNumberFormat="1" applyFont="1" applyFill="1" applyBorder="1"/>
    <xf numFmtId="164" fontId="0" fillId="0" borderId="27" xfId="0" applyNumberFormat="1" applyFill="1" applyBorder="1"/>
    <xf numFmtId="4" fontId="0" fillId="0" borderId="27" xfId="1" applyNumberFormat="1" applyFont="1" applyBorder="1" applyAlignment="1">
      <alignment horizontal="right"/>
    </xf>
    <xf numFmtId="0" fontId="2" fillId="3" borderId="23" xfId="0" applyFont="1" applyFill="1" applyBorder="1"/>
    <xf numFmtId="0" fontId="2" fillId="3" borderId="24" xfId="1" applyNumberFormat="1" applyFont="1" applyFill="1" applyBorder="1" applyAlignment="1">
      <alignment horizontal="right"/>
    </xf>
    <xf numFmtId="4" fontId="2" fillId="3" borderId="28" xfId="1" applyNumberFormat="1" applyFont="1" applyFill="1" applyBorder="1" applyAlignment="1">
      <alignment horizontal="right"/>
    </xf>
    <xf numFmtId="0" fontId="0" fillId="0" borderId="26" xfId="0" applyNumberFormat="1" applyBorder="1"/>
    <xf numFmtId="0" fontId="0" fillId="0" borderId="26" xfId="1" applyNumberFormat="1" applyFont="1" applyBorder="1" applyAlignment="1">
      <alignment horizontal="right"/>
    </xf>
    <xf numFmtId="0" fontId="0" fillId="0" borderId="26" xfId="1" applyNumberFormat="1" applyFont="1" applyFill="1" applyBorder="1" applyAlignment="1">
      <alignment horizontal="right"/>
    </xf>
    <xf numFmtId="4" fontId="0" fillId="0" borderId="27" xfId="1" applyNumberFormat="1" applyFont="1" applyFill="1" applyBorder="1" applyAlignment="1">
      <alignment horizontal="right"/>
    </xf>
    <xf numFmtId="0" fontId="0" fillId="0" borderId="26" xfId="0" applyNumberFormat="1" applyFill="1" applyBorder="1"/>
    <xf numFmtId="4" fontId="4" fillId="0" borderId="26" xfId="0" applyNumberFormat="1" applyFont="1" applyFill="1" applyBorder="1"/>
    <xf numFmtId="164" fontId="0" fillId="0" borderId="27" xfId="1" applyNumberFormat="1" applyFont="1" applyFill="1" applyBorder="1" applyAlignment="1">
      <alignment horizontal="right"/>
    </xf>
    <xf numFmtId="0" fontId="2" fillId="2" borderId="14" xfId="0" applyNumberFormat="1" applyFont="1" applyFill="1" applyBorder="1"/>
    <xf numFmtId="4" fontId="0" fillId="0" borderId="26" xfId="0" applyNumberFormat="1" applyBorder="1"/>
    <xf numFmtId="0" fontId="0" fillId="0" borderId="27" xfId="0" applyBorder="1"/>
    <xf numFmtId="0" fontId="2" fillId="0" borderId="11" xfId="0" applyFont="1" applyBorder="1"/>
    <xf numFmtId="0" fontId="0" fillId="0" borderId="26" xfId="0" applyFont="1" applyBorder="1" applyAlignment="1">
      <alignment horizontal="left" indent="2"/>
    </xf>
    <xf numFmtId="0" fontId="0" fillId="0" borderId="26" xfId="0" applyFont="1" applyFill="1" applyBorder="1" applyAlignment="1">
      <alignment horizontal="left" indent="2"/>
    </xf>
    <xf numFmtId="0" fontId="2" fillId="3" borderId="26" xfId="0" applyFont="1" applyFill="1" applyBorder="1"/>
    <xf numFmtId="164" fontId="0" fillId="3" borderId="4" xfId="1" applyNumberFormat="1" applyFont="1" applyFill="1" applyBorder="1" applyAlignment="1">
      <alignment horizontal="right"/>
    </xf>
    <xf numFmtId="4" fontId="0" fillId="3" borderId="4" xfId="1" applyNumberFormat="1" applyFont="1" applyFill="1" applyBorder="1" applyAlignment="1">
      <alignment horizontal="right"/>
    </xf>
    <xf numFmtId="0" fontId="2" fillId="3" borderId="4" xfId="0" applyNumberFormat="1" applyFont="1" applyFill="1" applyBorder="1"/>
    <xf numFmtId="4" fontId="2" fillId="3" borderId="4" xfId="0" applyNumberFormat="1" applyFont="1" applyFill="1" applyBorder="1"/>
    <xf numFmtId="0" fontId="0" fillId="3" borderId="4" xfId="0" applyFill="1" applyBorder="1"/>
    <xf numFmtId="0" fontId="0" fillId="0" borderId="21" xfId="0" applyNumberFormat="1" applyBorder="1"/>
    <xf numFmtId="164" fontId="0" fillId="0" borderId="21" xfId="1" applyNumberFormat="1" applyFont="1" applyBorder="1" applyAlignment="1">
      <alignment horizontal="right"/>
    </xf>
    <xf numFmtId="4" fontId="0" fillId="0" borderId="21" xfId="1" applyNumberFormat="1" applyFont="1" applyBorder="1" applyAlignment="1">
      <alignment horizontal="right"/>
    </xf>
    <xf numFmtId="4" fontId="0" fillId="0" borderId="29" xfId="1" applyNumberFormat="1" applyFont="1" applyBorder="1" applyAlignment="1">
      <alignment horizontal="right"/>
    </xf>
    <xf numFmtId="4" fontId="2" fillId="3" borderId="27" xfId="0" applyNumberFormat="1" applyFont="1" applyFill="1" applyBorder="1"/>
    <xf numFmtId="0" fontId="0" fillId="3" borderId="24" xfId="0" applyFill="1" applyBorder="1"/>
    <xf numFmtId="4" fontId="0" fillId="3" borderId="24" xfId="0" applyNumberFormat="1" applyFill="1" applyBorder="1"/>
    <xf numFmtId="164" fontId="0" fillId="3" borderId="24" xfId="1" applyNumberFormat="1" applyFont="1" applyFill="1" applyBorder="1" applyAlignment="1">
      <alignment horizontal="right"/>
    </xf>
    <xf numFmtId="4" fontId="0" fillId="3" borderId="24" xfId="1" applyNumberFormat="1" applyFont="1" applyFill="1" applyBorder="1" applyAlignment="1">
      <alignment horizontal="right"/>
    </xf>
    <xf numFmtId="4" fontId="2" fillId="3" borderId="28" xfId="0" applyNumberFormat="1" applyFont="1" applyFill="1" applyBorder="1"/>
    <xf numFmtId="4" fontId="0" fillId="0" borderId="29" xfId="0" applyNumberFormat="1" applyBorder="1"/>
    <xf numFmtId="0" fontId="0" fillId="0" borderId="11" xfId="1" applyNumberFormat="1" applyFont="1" applyBorder="1" applyAlignment="1">
      <alignment horizontal="right"/>
    </xf>
    <xf numFmtId="0" fontId="0" fillId="3" borderId="23" xfId="1" applyNumberFormat="1" applyFont="1" applyFill="1" applyBorder="1" applyAlignment="1">
      <alignment horizontal="right"/>
    </xf>
    <xf numFmtId="0" fontId="2" fillId="3" borderId="33" xfId="0" applyFont="1" applyFill="1" applyBorder="1"/>
    <xf numFmtId="0" fontId="2" fillId="3" borderId="34" xfId="0" applyNumberFormat="1" applyFont="1" applyFill="1" applyBorder="1"/>
    <xf numFmtId="0" fontId="2" fillId="3" borderId="34" xfId="0" applyFont="1" applyFill="1" applyBorder="1"/>
    <xf numFmtId="4" fontId="2" fillId="3" borderId="34" xfId="0" applyNumberFormat="1" applyFont="1" applyFill="1" applyBorder="1"/>
    <xf numFmtId="4" fontId="2" fillId="3" borderId="35" xfId="0" applyNumberFormat="1" applyFont="1" applyFill="1" applyBorder="1"/>
    <xf numFmtId="0" fontId="2" fillId="3" borderId="33" xfId="0" applyNumberFormat="1" applyFont="1" applyFill="1" applyBorder="1"/>
    <xf numFmtId="0" fontId="0" fillId="3" borderId="34" xfId="0" applyFill="1" applyBorder="1"/>
    <xf numFmtId="0" fontId="0" fillId="3" borderId="33" xfId="1" applyNumberFormat="1" applyFont="1" applyFill="1" applyBorder="1" applyAlignment="1">
      <alignment horizontal="right"/>
    </xf>
    <xf numFmtId="164" fontId="0" fillId="3" borderId="34" xfId="1" applyNumberFormat="1" applyFont="1" applyFill="1" applyBorder="1" applyAlignment="1">
      <alignment horizontal="right"/>
    </xf>
    <xf numFmtId="4" fontId="0" fillId="3" borderId="34" xfId="1" applyNumberFormat="1" applyFont="1" applyFill="1" applyBorder="1" applyAlignment="1">
      <alignment horizontal="right"/>
    </xf>
    <xf numFmtId="0" fontId="2" fillId="3" borderId="11" xfId="0" applyFont="1" applyFill="1" applyBorder="1"/>
    <xf numFmtId="0" fontId="2" fillId="3" borderId="21" xfId="0" applyNumberFormat="1" applyFont="1" applyFill="1" applyBorder="1"/>
    <xf numFmtId="0" fontId="2" fillId="3" borderId="21" xfId="0" applyFont="1" applyFill="1" applyBorder="1"/>
    <xf numFmtId="4" fontId="2" fillId="3" borderId="21" xfId="0" applyNumberFormat="1" applyFont="1" applyFill="1" applyBorder="1"/>
    <xf numFmtId="4" fontId="2" fillId="3" borderId="29" xfId="0" applyNumberFormat="1" applyFont="1" applyFill="1" applyBorder="1"/>
    <xf numFmtId="0" fontId="2" fillId="3" borderId="11" xfId="0" applyNumberFormat="1" applyFont="1" applyFill="1" applyBorder="1"/>
    <xf numFmtId="0" fontId="0" fillId="3" borderId="21" xfId="0" applyFill="1" applyBorder="1"/>
    <xf numFmtId="0" fontId="2" fillId="3" borderId="26" xfId="0" applyNumberFormat="1" applyFont="1" applyFill="1" applyBorder="1"/>
    <xf numFmtId="0" fontId="0" fillId="3" borderId="23" xfId="0" applyNumberFormat="1" applyFill="1" applyBorder="1"/>
    <xf numFmtId="0" fontId="0" fillId="3" borderId="11" xfId="1" applyNumberFormat="1" applyFont="1" applyFill="1" applyBorder="1" applyAlignment="1">
      <alignment horizontal="right"/>
    </xf>
    <xf numFmtId="164" fontId="0" fillId="3" borderId="21" xfId="1" applyNumberFormat="1" applyFont="1" applyFill="1" applyBorder="1" applyAlignment="1">
      <alignment horizontal="right"/>
    </xf>
    <xf numFmtId="4" fontId="0" fillId="3" borderId="21" xfId="1" applyNumberFormat="1" applyFont="1" applyFill="1" applyBorder="1" applyAlignment="1">
      <alignment horizontal="right"/>
    </xf>
    <xf numFmtId="0" fontId="0" fillId="3" borderId="26" xfId="1" applyNumberFormat="1" applyFont="1" applyFill="1" applyBorder="1" applyAlignment="1">
      <alignment horizontal="right"/>
    </xf>
    <xf numFmtId="164" fontId="2" fillId="0" borderId="22" xfId="0" applyNumberFormat="1" applyFont="1" applyFill="1" applyBorder="1"/>
    <xf numFmtId="4" fontId="2" fillId="0" borderId="22" xfId="1" applyNumberFormat="1" applyFont="1" applyFill="1" applyBorder="1" applyAlignment="1">
      <alignment horizontal="right"/>
    </xf>
    <xf numFmtId="0" fontId="0" fillId="0" borderId="26" xfId="0" applyBorder="1" applyAlignment="1">
      <alignment horizontal="left" indent="2"/>
    </xf>
    <xf numFmtId="0" fontId="0" fillId="0" borderId="26" xfId="0" applyFill="1" applyBorder="1" applyAlignment="1">
      <alignment horizontal="left" indent="2"/>
    </xf>
    <xf numFmtId="0" fontId="0" fillId="0" borderId="26" xfId="0" applyBorder="1" applyAlignment="1">
      <alignment horizontal="left" wrapText="1" indent="2"/>
    </xf>
    <xf numFmtId="0" fontId="0" fillId="0" borderId="26" xfId="0" applyFill="1" applyBorder="1" applyAlignment="1">
      <alignment horizontal="left" wrapText="1" indent="2"/>
    </xf>
    <xf numFmtId="0" fontId="4" fillId="0" borderId="26" xfId="0" applyFont="1" applyFill="1" applyBorder="1" applyAlignment="1">
      <alignment horizontal="left" indent="2"/>
    </xf>
    <xf numFmtId="0" fontId="0" fillId="0" borderId="26" xfId="0" applyFont="1" applyFill="1" applyBorder="1" applyAlignment="1">
      <alignment horizontal="left" wrapText="1" indent="2"/>
    </xf>
    <xf numFmtId="0" fontId="0" fillId="0" borderId="0" xfId="0" applyFont="1" applyFill="1" applyBorder="1" applyAlignment="1">
      <alignment vertical="center" wrapText="1"/>
    </xf>
    <xf numFmtId="0" fontId="2" fillId="0" borderId="22" xfId="0" applyFont="1" applyBorder="1"/>
    <xf numFmtId="0" fontId="0" fillId="0" borderId="0" xfId="0" applyBorder="1" applyProtection="1">
      <protection locked="0"/>
    </xf>
    <xf numFmtId="0" fontId="0" fillId="0" borderId="0" xfId="0" applyFont="1" applyFill="1" applyBorder="1" applyAlignment="1" applyProtection="1">
      <alignment horizontal="center" vertical="center" wrapText="1"/>
      <protection locked="0"/>
    </xf>
    <xf numFmtId="0" fontId="0" fillId="0" borderId="0" xfId="0" applyFill="1" applyBorder="1" applyProtection="1">
      <protection locked="0"/>
    </xf>
    <xf numFmtId="0" fontId="2" fillId="2" borderId="14" xfId="0" applyFont="1" applyFill="1" applyBorder="1" applyProtection="1">
      <protection locked="0"/>
    </xf>
    <xf numFmtId="164" fontId="2" fillId="2" borderId="8" xfId="1" applyNumberFormat="1" applyFont="1" applyFill="1" applyBorder="1" applyAlignment="1" applyProtection="1">
      <alignment horizontal="center"/>
      <protection locked="0"/>
    </xf>
    <xf numFmtId="164" fontId="2" fillId="2" borderId="16" xfId="1" applyNumberFormat="1" applyFont="1" applyFill="1" applyBorder="1" applyAlignment="1" applyProtection="1">
      <alignment horizontal="center"/>
      <protection locked="0"/>
    </xf>
    <xf numFmtId="164" fontId="2" fillId="2" borderId="10" xfId="1" applyNumberFormat="1" applyFont="1" applyFill="1" applyBorder="1" applyAlignment="1" applyProtection="1">
      <alignment horizontal="center"/>
      <protection locked="0"/>
    </xf>
    <xf numFmtId="0" fontId="2" fillId="2" borderId="16"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7" xfId="0" applyFont="1" applyFill="1" applyBorder="1" applyProtection="1">
      <protection locked="0"/>
    </xf>
    <xf numFmtId="0" fontId="2" fillId="2" borderId="18" xfId="0" applyNumberFormat="1" applyFont="1" applyFill="1" applyBorder="1" applyProtection="1">
      <protection locked="0"/>
    </xf>
    <xf numFmtId="0" fontId="2" fillId="2" borderId="19" xfId="0" applyFont="1" applyFill="1" applyBorder="1" applyProtection="1">
      <protection locked="0"/>
    </xf>
    <xf numFmtId="164" fontId="2" fillId="2" borderId="20" xfId="0" applyNumberFormat="1" applyFont="1" applyFill="1" applyBorder="1" applyProtection="1">
      <protection locked="0"/>
    </xf>
    <xf numFmtId="0" fontId="0" fillId="0" borderId="15" xfId="0" applyNumberFormat="1" applyFont="1" applyFill="1" applyBorder="1" applyProtection="1">
      <protection locked="0"/>
    </xf>
    <xf numFmtId="4" fontId="0" fillId="0" borderId="12" xfId="0" applyNumberFormat="1" applyFont="1" applyFill="1" applyBorder="1" applyProtection="1">
      <protection locked="0"/>
    </xf>
    <xf numFmtId="0" fontId="0" fillId="0" borderId="13" xfId="0" applyNumberFormat="1" applyFont="1" applyBorder="1" applyProtection="1">
      <protection locked="0"/>
    </xf>
    <xf numFmtId="4" fontId="0" fillId="0" borderId="13" xfId="0" applyNumberFormat="1" applyFont="1" applyBorder="1" applyProtection="1">
      <protection locked="0"/>
    </xf>
    <xf numFmtId="4" fontId="0" fillId="0" borderId="7" xfId="0" applyNumberFormat="1" applyFont="1" applyFill="1" applyBorder="1" applyProtection="1">
      <protection locked="0"/>
    </xf>
    <xf numFmtId="0" fontId="2" fillId="0" borderId="0" xfId="0" applyFont="1" applyFill="1" applyBorder="1" applyProtection="1">
      <protection locked="0"/>
    </xf>
    <xf numFmtId="3" fontId="2" fillId="0" borderId="0" xfId="0" applyNumberFormat="1" applyFont="1" applyFill="1" applyBorder="1" applyProtection="1">
      <protection locked="0"/>
    </xf>
    <xf numFmtId="0" fontId="2" fillId="0" borderId="0" xfId="0" applyFont="1" applyBorder="1" applyProtection="1">
      <protection locked="0"/>
    </xf>
    <xf numFmtId="164" fontId="2" fillId="0" borderId="0" xfId="0" applyNumberFormat="1" applyFont="1" applyFill="1" applyBorder="1" applyProtection="1">
      <protection locked="0"/>
    </xf>
    <xf numFmtId="0" fontId="2" fillId="2" borderId="8" xfId="0" applyFont="1" applyFill="1" applyBorder="1" applyProtection="1">
      <protection locked="0"/>
    </xf>
    <xf numFmtId="0" fontId="2" fillId="2" borderId="11" xfId="0" applyNumberFormat="1" applyFont="1" applyFill="1" applyBorder="1" applyProtection="1">
      <protection locked="0"/>
    </xf>
    <xf numFmtId="0" fontId="2" fillId="2" borderId="21" xfId="0" applyFont="1" applyFill="1" applyBorder="1" applyProtection="1">
      <protection locked="0"/>
    </xf>
    <xf numFmtId="164" fontId="2" fillId="2" borderId="10" xfId="0" applyNumberFormat="1" applyFont="1" applyFill="1" applyBorder="1" applyProtection="1">
      <protection locked="0"/>
    </xf>
    <xf numFmtId="0" fontId="2" fillId="2" borderId="14" xfId="0" applyNumberFormat="1" applyFont="1" applyFill="1" applyBorder="1" applyProtection="1">
      <protection locked="0"/>
    </xf>
    <xf numFmtId="0" fontId="2" fillId="2" borderId="9" xfId="0" applyFont="1" applyFill="1" applyBorder="1" applyProtection="1">
      <protection locked="0"/>
    </xf>
    <xf numFmtId="0" fontId="2" fillId="0" borderId="26" xfId="0" applyFont="1" applyBorder="1" applyAlignment="1" applyProtection="1">
      <protection locked="0"/>
    </xf>
    <xf numFmtId="0" fontId="2" fillId="0" borderId="4" xfId="0" applyFont="1" applyBorder="1" applyAlignment="1" applyProtection="1">
      <protection locked="0"/>
    </xf>
    <xf numFmtId="0" fontId="2" fillId="0" borderId="27" xfId="0" applyFont="1" applyBorder="1" applyAlignment="1" applyProtection="1">
      <protection locked="0"/>
    </xf>
    <xf numFmtId="0" fontId="2" fillId="0" borderId="26" xfId="0" applyFont="1" applyBorder="1" applyProtection="1">
      <protection locked="0"/>
    </xf>
    <xf numFmtId="0" fontId="0" fillId="0" borderId="4" xfId="0" applyNumberFormat="1" applyBorder="1" applyProtection="1">
      <protection locked="0"/>
    </xf>
    <xf numFmtId="164" fontId="0" fillId="0" borderId="4" xfId="1" applyNumberFormat="1" applyFont="1" applyBorder="1" applyAlignment="1" applyProtection="1">
      <alignment horizontal="right"/>
      <protection locked="0"/>
    </xf>
    <xf numFmtId="4" fontId="0" fillId="0" borderId="4" xfId="1" applyNumberFormat="1" applyFont="1" applyBorder="1" applyAlignment="1" applyProtection="1">
      <alignment horizontal="right"/>
      <protection locked="0"/>
    </xf>
    <xf numFmtId="4" fontId="0" fillId="0" borderId="27" xfId="0" applyNumberFormat="1" applyBorder="1" applyProtection="1">
      <protection locked="0"/>
    </xf>
    <xf numFmtId="0" fontId="0" fillId="0" borderId="26" xfId="0" applyNumberFormat="1" applyBorder="1" applyProtection="1">
      <protection locked="0"/>
    </xf>
    <xf numFmtId="0" fontId="0" fillId="0" borderId="26" xfId="0" applyBorder="1" applyAlignment="1" applyProtection="1">
      <alignment horizontal="left" indent="2"/>
      <protection locked="0"/>
    </xf>
    <xf numFmtId="0" fontId="0" fillId="0" borderId="26" xfId="1" applyNumberFormat="1" applyFont="1" applyBorder="1" applyAlignment="1" applyProtection="1">
      <alignment horizontal="right"/>
      <protection locked="0"/>
    </xf>
    <xf numFmtId="4" fontId="0" fillId="0" borderId="27" xfId="1" applyNumberFormat="1" applyFont="1" applyBorder="1" applyAlignment="1" applyProtection="1">
      <alignment horizontal="right"/>
      <protection locked="0"/>
    </xf>
    <xf numFmtId="0" fontId="0" fillId="0" borderId="26" xfId="0" applyFill="1" applyBorder="1" applyAlignment="1" applyProtection="1">
      <alignment horizontal="left" indent="2"/>
      <protection locked="0"/>
    </xf>
    <xf numFmtId="0" fontId="0" fillId="0" borderId="4" xfId="0" applyNumberFormat="1" applyFill="1" applyBorder="1" applyProtection="1">
      <protection locked="0"/>
    </xf>
    <xf numFmtId="0" fontId="0" fillId="0" borderId="26" xfId="0" applyFont="1" applyFill="1" applyBorder="1" applyAlignment="1" applyProtection="1">
      <alignment horizontal="left" indent="2"/>
      <protection locked="0"/>
    </xf>
    <xf numFmtId="0" fontId="0" fillId="0" borderId="26" xfId="0" applyBorder="1" applyAlignment="1" applyProtection="1">
      <alignment horizontal="left" wrapText="1" indent="2"/>
      <protection locked="0"/>
    </xf>
    <xf numFmtId="0" fontId="0" fillId="0" borderId="26" xfId="0" applyFill="1" applyBorder="1" applyAlignment="1" applyProtection="1">
      <alignment horizontal="left" wrapText="1" indent="2"/>
      <protection locked="0"/>
    </xf>
    <xf numFmtId="164" fontId="0" fillId="0" borderId="4" xfId="1" applyNumberFormat="1" applyFont="1" applyFill="1" applyBorder="1" applyAlignment="1" applyProtection="1">
      <alignment horizontal="right"/>
      <protection locked="0"/>
    </xf>
    <xf numFmtId="4" fontId="0" fillId="0" borderId="4" xfId="1" applyNumberFormat="1" applyFont="1" applyFill="1" applyBorder="1" applyAlignment="1" applyProtection="1">
      <alignment horizontal="right"/>
      <protection locked="0"/>
    </xf>
    <xf numFmtId="4" fontId="0" fillId="0" borderId="27" xfId="0" applyNumberFormat="1" applyFill="1" applyBorder="1" applyProtection="1">
      <protection locked="0"/>
    </xf>
    <xf numFmtId="0" fontId="0" fillId="0" borderId="26" xfId="1" applyNumberFormat="1" applyFont="1" applyFill="1" applyBorder="1" applyAlignment="1" applyProtection="1">
      <alignment horizontal="right"/>
      <protection locked="0"/>
    </xf>
    <xf numFmtId="4" fontId="0" fillId="0" borderId="27" xfId="1" applyNumberFormat="1" applyFont="1" applyFill="1" applyBorder="1" applyAlignment="1" applyProtection="1">
      <alignment horizontal="right"/>
      <protection locked="0"/>
    </xf>
    <xf numFmtId="0" fontId="0" fillId="0" borderId="26" xfId="0" applyNumberFormat="1" applyFill="1" applyBorder="1" applyProtection="1">
      <protection locked="0"/>
    </xf>
    <xf numFmtId="0" fontId="2" fillId="0" borderId="26" xfId="0" applyFont="1" applyFill="1" applyBorder="1" applyProtection="1">
      <protection locked="0"/>
    </xf>
    <xf numFmtId="164" fontId="0" fillId="0" borderId="4" xfId="0" applyNumberFormat="1" applyFont="1" applyBorder="1" applyProtection="1">
      <protection locked="0"/>
    </xf>
    <xf numFmtId="4" fontId="0" fillId="0" borderId="4" xfId="0" applyNumberFormat="1" applyBorder="1" applyProtection="1">
      <protection locked="0"/>
    </xf>
    <xf numFmtId="0" fontId="0" fillId="0" borderId="0" xfId="0" applyProtection="1">
      <protection locked="0"/>
    </xf>
    <xf numFmtId="0" fontId="4" fillId="0" borderId="26" xfId="0" applyFont="1" applyFill="1" applyBorder="1" applyAlignment="1" applyProtection="1">
      <alignment horizontal="left" indent="2"/>
      <protection locked="0"/>
    </xf>
    <xf numFmtId="0" fontId="4" fillId="0" borderId="4" xfId="0" applyFont="1" applyFill="1" applyBorder="1" applyProtection="1">
      <protection locked="0"/>
    </xf>
    <xf numFmtId="4" fontId="4" fillId="0" borderId="4" xfId="0" applyNumberFormat="1" applyFont="1" applyFill="1" applyBorder="1" applyProtection="1">
      <protection locked="0"/>
    </xf>
    <xf numFmtId="4" fontId="4" fillId="0" borderId="27" xfId="0" applyNumberFormat="1" applyFont="1" applyFill="1" applyBorder="1" applyProtection="1">
      <protection locked="0"/>
    </xf>
    <xf numFmtId="4" fontId="4" fillId="0" borderId="26" xfId="0" applyNumberFormat="1" applyFont="1" applyFill="1" applyBorder="1" applyProtection="1">
      <protection locked="0"/>
    </xf>
    <xf numFmtId="4" fontId="0" fillId="0" borderId="26" xfId="0" applyNumberFormat="1" applyBorder="1" applyProtection="1">
      <protection locked="0"/>
    </xf>
    <xf numFmtId="0" fontId="0" fillId="0" borderId="4" xfId="0" applyBorder="1" applyProtection="1">
      <protection locked="0"/>
    </xf>
    <xf numFmtId="0" fontId="0" fillId="0" borderId="27" xfId="0" applyBorder="1" applyProtection="1">
      <protection locked="0"/>
    </xf>
    <xf numFmtId="0" fontId="0" fillId="0" borderId="26" xfId="0" applyFont="1" applyFill="1" applyBorder="1" applyAlignment="1" applyProtection="1">
      <alignment horizontal="left" wrapText="1" indent="2"/>
      <protection locked="0"/>
    </xf>
    <xf numFmtId="164" fontId="0" fillId="0" borderId="27" xfId="0" applyNumberFormat="1" applyFill="1" applyBorder="1" applyProtection="1">
      <protection locked="0"/>
    </xf>
    <xf numFmtId="164" fontId="0" fillId="0" borderId="27" xfId="1" applyNumberFormat="1" applyFont="1" applyFill="1" applyBorder="1" applyAlignment="1" applyProtection="1">
      <alignment horizontal="right"/>
      <protection locked="0"/>
    </xf>
    <xf numFmtId="0" fontId="0" fillId="0" borderId="4" xfId="1" applyNumberFormat="1" applyFont="1" applyBorder="1" applyAlignment="1" applyProtection="1">
      <alignment horizontal="right"/>
      <protection locked="0"/>
    </xf>
    <xf numFmtId="0" fontId="2" fillId="3" borderId="23" xfId="0" applyFont="1" applyFill="1" applyBorder="1" applyProtection="1">
      <protection locked="0"/>
    </xf>
    <xf numFmtId="0" fontId="2" fillId="3" borderId="24" xfId="1" applyNumberFormat="1" applyFont="1" applyFill="1" applyBorder="1" applyAlignment="1" applyProtection="1">
      <alignment horizontal="right"/>
      <protection locked="0"/>
    </xf>
    <xf numFmtId="164" fontId="2" fillId="3" borderId="24" xfId="1" applyNumberFormat="1" applyFont="1" applyFill="1" applyBorder="1" applyAlignment="1" applyProtection="1">
      <alignment horizontal="right"/>
      <protection locked="0"/>
    </xf>
    <xf numFmtId="4" fontId="2" fillId="3" borderId="24" xfId="1" applyNumberFormat="1" applyFont="1" applyFill="1" applyBorder="1" applyAlignment="1" applyProtection="1">
      <alignment horizontal="right"/>
      <protection locked="0"/>
    </xf>
    <xf numFmtId="4" fontId="2" fillId="3" borderId="28" xfId="1" applyNumberFormat="1" applyFont="1" applyFill="1" applyBorder="1" applyAlignment="1" applyProtection="1">
      <alignment horizontal="right"/>
      <protection locked="0"/>
    </xf>
    <xf numFmtId="0" fontId="2" fillId="3" borderId="23" xfId="1" applyNumberFormat="1" applyFont="1" applyFill="1" applyBorder="1" applyAlignment="1" applyProtection="1">
      <alignment horizontal="right"/>
      <protection locked="0"/>
    </xf>
    <xf numFmtId="0" fontId="2" fillId="0" borderId="0" xfId="1" applyNumberFormat="1" applyFont="1" applyFill="1" applyBorder="1" applyAlignment="1" applyProtection="1">
      <alignment horizontal="right"/>
      <protection locked="0"/>
    </xf>
    <xf numFmtId="164" fontId="2" fillId="0" borderId="0" xfId="1" applyNumberFormat="1" applyFont="1" applyFill="1" applyBorder="1" applyAlignment="1" applyProtection="1">
      <alignment horizontal="right"/>
      <protection locked="0"/>
    </xf>
    <xf numFmtId="4" fontId="2" fillId="0" borderId="0" xfId="1" applyNumberFormat="1" applyFont="1" applyFill="1" applyBorder="1" applyAlignment="1" applyProtection="1">
      <alignment horizontal="right"/>
      <protection locked="0"/>
    </xf>
    <xf numFmtId="0" fontId="2" fillId="0" borderId="11" xfId="0" applyFont="1" applyBorder="1" applyProtection="1">
      <protection locked="0"/>
    </xf>
    <xf numFmtId="0" fontId="0" fillId="0" borderId="21" xfId="0" applyNumberFormat="1" applyBorder="1" applyProtection="1">
      <protection locked="0"/>
    </xf>
    <xf numFmtId="164" fontId="0" fillId="0" borderId="21" xfId="1" applyNumberFormat="1" applyFont="1" applyBorder="1" applyAlignment="1" applyProtection="1">
      <alignment horizontal="right"/>
      <protection locked="0"/>
    </xf>
    <xf numFmtId="4" fontId="0" fillId="0" borderId="21" xfId="1" applyNumberFormat="1" applyFont="1" applyBorder="1" applyAlignment="1" applyProtection="1">
      <alignment horizontal="right"/>
      <protection locked="0"/>
    </xf>
    <xf numFmtId="4" fontId="0" fillId="0" borderId="29" xfId="0" applyNumberFormat="1" applyBorder="1" applyProtection="1">
      <protection locked="0"/>
    </xf>
    <xf numFmtId="0" fontId="0" fillId="0" borderId="11" xfId="1" applyNumberFormat="1" applyFont="1" applyBorder="1" applyAlignment="1" applyProtection="1">
      <alignment horizontal="right"/>
      <protection locked="0"/>
    </xf>
    <xf numFmtId="4" fontId="0" fillId="0" borderId="29" xfId="1" applyNumberFormat="1" applyFont="1" applyBorder="1" applyAlignment="1" applyProtection="1">
      <alignment horizontal="right"/>
      <protection locked="0"/>
    </xf>
    <xf numFmtId="0" fontId="0" fillId="0" borderId="26" xfId="0" applyFont="1" applyBorder="1" applyAlignment="1" applyProtection="1">
      <alignment horizontal="left" indent="2"/>
      <protection locked="0"/>
    </xf>
    <xf numFmtId="0" fontId="0" fillId="3" borderId="23" xfId="1" applyNumberFormat="1" applyFont="1" applyFill="1" applyBorder="1" applyAlignment="1" applyProtection="1">
      <alignment horizontal="right"/>
      <protection locked="0"/>
    </xf>
    <xf numFmtId="164" fontId="0" fillId="3" borderId="24" xfId="1" applyNumberFormat="1" applyFont="1" applyFill="1" applyBorder="1" applyAlignment="1" applyProtection="1">
      <alignment horizontal="right"/>
      <protection locked="0"/>
    </xf>
    <xf numFmtId="4" fontId="0" fillId="3" borderId="24" xfId="1" applyNumberFormat="1" applyFont="1" applyFill="1" applyBorder="1" applyAlignment="1" applyProtection="1">
      <alignment horizontal="right"/>
      <protection locked="0"/>
    </xf>
    <xf numFmtId="0" fontId="0" fillId="0" borderId="25" xfId="0" applyBorder="1" applyProtection="1">
      <protection locked="0"/>
    </xf>
    <xf numFmtId="0" fontId="0" fillId="0" borderId="0" xfId="0" applyNumberFormat="1" applyBorder="1" applyProtection="1">
      <protection locked="0"/>
    </xf>
    <xf numFmtId="4" fontId="0" fillId="0" borderId="0" xfId="0" applyNumberFormat="1" applyBorder="1" applyProtection="1">
      <protection locked="0"/>
    </xf>
    <xf numFmtId="0" fontId="0" fillId="0" borderId="0" xfId="1" applyNumberFormat="1" applyFont="1" applyBorder="1" applyAlignment="1" applyProtection="1">
      <alignment horizontal="right"/>
      <protection locked="0"/>
    </xf>
    <xf numFmtId="164" fontId="0" fillId="0" borderId="0" xfId="1" applyNumberFormat="1" applyFont="1" applyBorder="1" applyAlignment="1" applyProtection="1">
      <alignment horizontal="right"/>
      <protection locked="0"/>
    </xf>
    <xf numFmtId="4" fontId="0" fillId="0" borderId="0" xfId="1" applyNumberFormat="1" applyFont="1" applyBorder="1" applyAlignment="1" applyProtection="1">
      <alignment horizontal="right"/>
      <protection locked="0"/>
    </xf>
    <xf numFmtId="4" fontId="0" fillId="0" borderId="22" xfId="1" applyNumberFormat="1" applyFont="1" applyBorder="1" applyAlignment="1" applyProtection="1">
      <alignment horizontal="right"/>
      <protection locked="0"/>
    </xf>
    <xf numFmtId="0" fontId="2" fillId="3" borderId="33" xfId="0" applyFont="1" applyFill="1" applyBorder="1" applyProtection="1">
      <protection locked="0"/>
    </xf>
    <xf numFmtId="0" fontId="2" fillId="3" borderId="34" xfId="0" applyNumberFormat="1" applyFont="1" applyFill="1" applyBorder="1" applyProtection="1">
      <protection locked="0"/>
    </xf>
    <xf numFmtId="0" fontId="2" fillId="3" borderId="34" xfId="0" applyFont="1" applyFill="1" applyBorder="1" applyProtection="1">
      <protection locked="0"/>
    </xf>
    <xf numFmtId="4" fontId="2" fillId="3" borderId="34" xfId="0" applyNumberFormat="1" applyFont="1" applyFill="1" applyBorder="1" applyProtection="1">
      <protection locked="0"/>
    </xf>
    <xf numFmtId="4" fontId="2" fillId="3" borderId="35" xfId="0" applyNumberFormat="1" applyFont="1" applyFill="1" applyBorder="1" applyProtection="1">
      <protection locked="0"/>
    </xf>
    <xf numFmtId="0" fontId="2" fillId="3" borderId="33" xfId="0" applyNumberFormat="1" applyFont="1" applyFill="1" applyBorder="1" applyProtection="1">
      <protection locked="0"/>
    </xf>
    <xf numFmtId="0" fontId="0" fillId="3" borderId="34" xfId="0" applyFill="1" applyBorder="1" applyProtection="1">
      <protection locked="0"/>
    </xf>
    <xf numFmtId="0" fontId="0" fillId="3" borderId="33" xfId="1" applyNumberFormat="1" applyFont="1" applyFill="1" applyBorder="1" applyAlignment="1" applyProtection="1">
      <alignment horizontal="right"/>
      <protection locked="0"/>
    </xf>
    <xf numFmtId="164" fontId="0" fillId="3" borderId="34" xfId="1" applyNumberFormat="1" applyFont="1" applyFill="1" applyBorder="1" applyAlignment="1" applyProtection="1">
      <alignment horizontal="right"/>
      <protection locked="0"/>
    </xf>
    <xf numFmtId="4" fontId="0" fillId="3" borderId="34" xfId="1" applyNumberFormat="1" applyFont="1" applyFill="1" applyBorder="1" applyAlignment="1" applyProtection="1">
      <alignment horizontal="right"/>
      <protection locked="0"/>
    </xf>
    <xf numFmtId="0" fontId="2" fillId="3" borderId="11" xfId="0" applyFont="1" applyFill="1" applyBorder="1" applyProtection="1">
      <protection locked="0"/>
    </xf>
    <xf numFmtId="0" fontId="2" fillId="3" borderId="21" xfId="0" applyNumberFormat="1" applyFont="1" applyFill="1" applyBorder="1" applyProtection="1">
      <protection locked="0"/>
    </xf>
    <xf numFmtId="0" fontId="2" fillId="3" borderId="21" xfId="0" applyFont="1" applyFill="1" applyBorder="1" applyProtection="1">
      <protection locked="0"/>
    </xf>
    <xf numFmtId="4" fontId="2" fillId="3" borderId="21" xfId="0" applyNumberFormat="1" applyFont="1" applyFill="1" applyBorder="1" applyProtection="1">
      <protection locked="0"/>
    </xf>
    <xf numFmtId="4" fontId="2" fillId="3" borderId="29" xfId="0" applyNumberFormat="1" applyFont="1" applyFill="1" applyBorder="1" applyProtection="1">
      <protection locked="0"/>
    </xf>
    <xf numFmtId="0" fontId="2" fillId="3" borderId="11" xfId="0" applyNumberFormat="1" applyFont="1" applyFill="1" applyBorder="1" applyProtection="1">
      <protection locked="0"/>
    </xf>
    <xf numFmtId="0" fontId="0" fillId="3" borderId="21" xfId="0" applyFill="1" applyBorder="1" applyProtection="1">
      <protection locked="0"/>
    </xf>
    <xf numFmtId="0" fontId="0" fillId="3" borderId="11" xfId="1" applyNumberFormat="1" applyFont="1" applyFill="1" applyBorder="1" applyAlignment="1" applyProtection="1">
      <alignment horizontal="right"/>
      <protection locked="0"/>
    </xf>
    <xf numFmtId="164" fontId="0" fillId="3" borderId="21" xfId="1" applyNumberFormat="1" applyFont="1" applyFill="1" applyBorder="1" applyAlignment="1" applyProtection="1">
      <alignment horizontal="right"/>
      <protection locked="0"/>
    </xf>
    <xf numFmtId="4" fontId="0" fillId="3" borderId="21" xfId="1" applyNumberFormat="1" applyFont="1" applyFill="1" applyBorder="1" applyAlignment="1" applyProtection="1">
      <alignment horizontal="right"/>
      <protection locked="0"/>
    </xf>
    <xf numFmtId="0" fontId="2" fillId="3" borderId="26" xfId="0" applyFont="1" applyFill="1" applyBorder="1" applyProtection="1">
      <protection locked="0"/>
    </xf>
    <xf numFmtId="0" fontId="2" fillId="3" borderId="4" xfId="0" applyNumberFormat="1" applyFont="1" applyFill="1" applyBorder="1" applyProtection="1">
      <protection locked="0"/>
    </xf>
    <xf numFmtId="0" fontId="2" fillId="3" borderId="4" xfId="0" applyFont="1" applyFill="1" applyBorder="1" applyProtection="1">
      <protection locked="0"/>
    </xf>
    <xf numFmtId="4" fontId="2" fillId="3" borderId="4" xfId="0" applyNumberFormat="1" applyFont="1" applyFill="1" applyBorder="1" applyProtection="1">
      <protection locked="0"/>
    </xf>
    <xf numFmtId="4" fontId="2" fillId="3" borderId="27" xfId="0" applyNumberFormat="1" applyFont="1" applyFill="1" applyBorder="1" applyProtection="1">
      <protection locked="0"/>
    </xf>
    <xf numFmtId="0" fontId="2" fillId="3" borderId="26" xfId="0" applyNumberFormat="1" applyFont="1" applyFill="1" applyBorder="1" applyProtection="1">
      <protection locked="0"/>
    </xf>
    <xf numFmtId="0" fontId="0" fillId="3" borderId="4" xfId="0" applyFill="1" applyBorder="1" applyProtection="1">
      <protection locked="0"/>
    </xf>
    <xf numFmtId="0" fontId="0" fillId="3" borderId="26" xfId="1" applyNumberFormat="1" applyFont="1" applyFill="1" applyBorder="1" applyAlignment="1" applyProtection="1">
      <alignment horizontal="right"/>
      <protection locked="0"/>
    </xf>
    <xf numFmtId="164" fontId="0" fillId="3" borderId="4" xfId="1" applyNumberFormat="1" applyFont="1" applyFill="1" applyBorder="1" applyAlignment="1" applyProtection="1">
      <alignment horizontal="right"/>
      <protection locked="0"/>
    </xf>
    <xf numFmtId="4" fontId="0" fillId="3" borderId="4" xfId="1" applyNumberFormat="1" applyFont="1" applyFill="1" applyBorder="1" applyAlignment="1" applyProtection="1">
      <alignment horizontal="right"/>
      <protection locked="0"/>
    </xf>
    <xf numFmtId="0" fontId="0" fillId="3" borderId="24" xfId="0" applyFill="1" applyBorder="1" applyProtection="1">
      <protection locked="0"/>
    </xf>
    <xf numFmtId="4" fontId="0" fillId="3" borderId="24" xfId="0" applyNumberFormat="1" applyFill="1" applyBorder="1" applyProtection="1">
      <protection locked="0"/>
    </xf>
    <xf numFmtId="4" fontId="2" fillId="3" borderId="28" xfId="0" applyNumberFormat="1" applyFont="1" applyFill="1" applyBorder="1" applyProtection="1">
      <protection locked="0"/>
    </xf>
    <xf numFmtId="0" fontId="0" fillId="3" borderId="23" xfId="0" applyNumberFormat="1" applyFill="1" applyBorder="1" applyProtection="1">
      <protection locked="0"/>
    </xf>
    <xf numFmtId="0" fontId="8" fillId="0" borderId="0" xfId="0" applyFont="1" applyFill="1" applyBorder="1" applyAlignment="1" applyProtection="1">
      <protection locked="0"/>
    </xf>
    <xf numFmtId="0" fontId="0" fillId="0" borderId="0" xfId="0" applyFill="1" applyProtection="1">
      <protection locked="0"/>
    </xf>
    <xf numFmtId="0" fontId="9" fillId="0" borderId="0" xfId="0" applyFont="1" applyFill="1" applyBorder="1" applyAlignment="1" applyProtection="1">
      <alignment horizontal="center"/>
      <protection locked="0"/>
    </xf>
    <xf numFmtId="0" fontId="0" fillId="0" borderId="4" xfId="0" applyFont="1" applyFill="1" applyBorder="1" applyAlignment="1" applyProtection="1">
      <alignment horizontal="left" vertical="center" wrapText="1"/>
      <protection locked="0"/>
    </xf>
    <xf numFmtId="9" fontId="5" fillId="0" borderId="4" xfId="0" applyNumberFormat="1" applyFont="1" applyFill="1" applyBorder="1" applyProtection="1">
      <protection locked="0"/>
    </xf>
    <xf numFmtId="0" fontId="0"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protection locked="0"/>
    </xf>
    <xf numFmtId="0" fontId="3" fillId="0" borderId="0" xfId="0" applyFont="1" applyFill="1" applyBorder="1" applyProtection="1">
      <protection locked="0"/>
    </xf>
    <xf numFmtId="0" fontId="4" fillId="0" borderId="0" xfId="0" applyFont="1" applyFill="1" applyBorder="1" applyProtection="1">
      <protection locked="0"/>
    </xf>
    <xf numFmtId="2" fontId="4" fillId="0" borderId="0" xfId="0" applyNumberFormat="1" applyFont="1" applyFill="1" applyBorder="1" applyProtection="1">
      <protection locked="0"/>
    </xf>
    <xf numFmtId="0" fontId="0" fillId="0" borderId="0" xfId="0" applyNumberFormat="1" applyFill="1" applyBorder="1" applyProtection="1">
      <protection locked="0"/>
    </xf>
    <xf numFmtId="0" fontId="10" fillId="0" borderId="4" xfId="0" applyFont="1" applyFill="1" applyBorder="1" applyProtection="1">
      <protection locked="0"/>
    </xf>
    <xf numFmtId="2" fontId="10" fillId="0" borderId="4" xfId="0" applyNumberFormat="1" applyFont="1" applyFill="1" applyBorder="1" applyProtection="1">
      <protection locked="0"/>
    </xf>
    <xf numFmtId="0" fontId="11" fillId="0" borderId="4" xfId="0" applyFont="1" applyFill="1" applyBorder="1" applyProtection="1">
      <protection locked="0"/>
    </xf>
    <xf numFmtId="0" fontId="3" fillId="0" borderId="4" xfId="0" applyFont="1" applyFill="1" applyBorder="1" applyProtection="1">
      <protection locked="0"/>
    </xf>
    <xf numFmtId="2" fontId="3" fillId="0" borderId="4" xfId="0" applyNumberFormat="1" applyFont="1" applyFill="1" applyBorder="1" applyProtection="1">
      <protection locked="0"/>
    </xf>
    <xf numFmtId="0" fontId="0" fillId="0" borderId="4" xfId="0" applyFill="1" applyBorder="1" applyProtection="1">
      <protection locked="0"/>
    </xf>
    <xf numFmtId="4" fontId="0" fillId="0" borderId="4" xfId="0" applyNumberFormat="1" applyFill="1" applyBorder="1" applyProtection="1">
      <protection locked="0"/>
    </xf>
    <xf numFmtId="0" fontId="5" fillId="0" borderId="4" xfId="0" applyFont="1" applyFill="1" applyBorder="1" applyProtection="1">
      <protection locked="0"/>
    </xf>
    <xf numFmtId="4" fontId="5" fillId="0" borderId="4" xfId="0" applyNumberFormat="1" applyFont="1" applyFill="1" applyBorder="1" applyProtection="1">
      <protection locked="0"/>
    </xf>
    <xf numFmtId="4" fontId="4" fillId="0" borderId="0" xfId="0" applyNumberFormat="1" applyFont="1" applyFill="1" applyBorder="1" applyProtection="1">
      <protection locked="0"/>
    </xf>
    <xf numFmtId="4" fontId="0" fillId="0" borderId="0" xfId="0" applyNumberFormat="1" applyFill="1" applyBorder="1" applyProtection="1">
      <protection locked="0"/>
    </xf>
    <xf numFmtId="4" fontId="2" fillId="0" borderId="4" xfId="0" applyNumberFormat="1" applyFont="1" applyFill="1" applyBorder="1" applyProtection="1">
      <protection locked="0"/>
    </xf>
    <xf numFmtId="0" fontId="5" fillId="0" borderId="0" xfId="0" applyFont="1" applyFill="1" applyBorder="1" applyProtection="1">
      <protection locked="0"/>
    </xf>
    <xf numFmtId="4" fontId="5" fillId="0" borderId="0" xfId="0" applyNumberFormat="1" applyFont="1" applyFill="1" applyBorder="1" applyProtection="1">
      <protection locked="0"/>
    </xf>
    <xf numFmtId="4" fontId="4" fillId="0" borderId="4" xfId="0" applyNumberFormat="1" applyFont="1" applyFill="1" applyBorder="1" applyAlignment="1" applyProtection="1">
      <alignment horizontal="right"/>
      <protection locked="0"/>
    </xf>
    <xf numFmtId="0" fontId="11" fillId="0" borderId="0" xfId="0" applyFont="1" applyAlignment="1">
      <alignment horizontal="left" vertical="center"/>
    </xf>
    <xf numFmtId="0" fontId="0" fillId="0" borderId="0" xfId="0" applyAlignment="1">
      <alignment wrapText="1"/>
    </xf>
    <xf numFmtId="0" fontId="8" fillId="2" borderId="30" xfId="0" applyFont="1" applyFill="1" applyBorder="1" applyAlignment="1" applyProtection="1">
      <alignment horizontal="center"/>
    </xf>
    <xf numFmtId="0" fontId="8" fillId="2" borderId="31" xfId="0" applyFont="1" applyFill="1" applyBorder="1" applyAlignment="1" applyProtection="1">
      <alignment horizontal="center"/>
    </xf>
    <xf numFmtId="0" fontId="8" fillId="2" borderId="32" xfId="0" applyFont="1" applyFill="1" applyBorder="1" applyAlignment="1" applyProtection="1">
      <alignment horizontal="center"/>
    </xf>
    <xf numFmtId="0" fontId="0" fillId="2" borderId="25" xfId="0" applyFont="1" applyFill="1" applyBorder="1" applyAlignment="1" applyProtection="1">
      <alignment horizontal="center" wrapText="1"/>
    </xf>
    <xf numFmtId="0" fontId="0" fillId="2" borderId="0" xfId="0" applyFont="1" applyFill="1" applyBorder="1" applyAlignment="1" applyProtection="1">
      <alignment horizontal="center"/>
    </xf>
    <xf numFmtId="0" fontId="0" fillId="2" borderId="22" xfId="0" applyFont="1" applyFill="1" applyBorder="1" applyAlignment="1" applyProtection="1">
      <alignment horizontal="center"/>
    </xf>
    <xf numFmtId="0" fontId="9" fillId="2" borderId="30" xfId="0" applyFont="1" applyFill="1" applyBorder="1" applyAlignment="1" applyProtection="1">
      <alignment horizontal="center"/>
      <protection locked="0"/>
    </xf>
    <xf numFmtId="0" fontId="9" fillId="2" borderId="31" xfId="0" applyFont="1" applyFill="1" applyBorder="1" applyAlignment="1" applyProtection="1">
      <alignment horizontal="center"/>
      <protection locked="0"/>
    </xf>
    <xf numFmtId="0" fontId="9" fillId="2" borderId="32" xfId="0" applyFont="1" applyFill="1" applyBorder="1" applyAlignment="1" applyProtection="1">
      <alignment horizontal="center"/>
      <protection locked="0"/>
    </xf>
    <xf numFmtId="0" fontId="8" fillId="2" borderId="1" xfId="0" applyFont="1" applyFill="1" applyBorder="1" applyAlignment="1" applyProtection="1">
      <alignment horizontal="center"/>
    </xf>
    <xf numFmtId="0" fontId="8" fillId="2" borderId="2" xfId="0" applyFont="1" applyFill="1" applyBorder="1" applyAlignment="1" applyProtection="1">
      <alignment horizontal="center"/>
    </xf>
    <xf numFmtId="0" fontId="8" fillId="2" borderId="3" xfId="0" applyFont="1" applyFill="1" applyBorder="1" applyAlignment="1" applyProtection="1">
      <alignment horizontal="center"/>
    </xf>
    <xf numFmtId="0" fontId="0" fillId="2" borderId="5"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cellXfs>
  <cellStyles count="2">
    <cellStyle name="Currency" xfId="1" builtinId="4"/>
    <cellStyle name="Normal" xfId="0" builtinId="0"/>
  </cellStyles>
  <dxfs count="1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6600824</xdr:colOff>
      <xdr:row>52</xdr:row>
      <xdr:rowOff>155574</xdr:rowOff>
    </xdr:from>
    <xdr:to>
      <xdr:col>1</xdr:col>
      <xdr:colOff>285749</xdr:colOff>
      <xdr:row>55</xdr:row>
      <xdr:rowOff>95249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0824" y="11785599"/>
          <a:ext cx="1381125" cy="511175"/>
        </a:xfrm>
        <a:prstGeom prst="rect">
          <a:avLst/>
        </a:prstGeom>
      </xdr:spPr>
    </xdr:pic>
    <xdr:clientData/>
  </xdr:twoCellAnchor>
  <xdr:twoCellAnchor editAs="oneCell">
    <xdr:from>
      <xdr:col>0</xdr:col>
      <xdr:colOff>0</xdr:colOff>
      <xdr:row>16</xdr:row>
      <xdr:rowOff>0</xdr:rowOff>
    </xdr:from>
    <xdr:to>
      <xdr:col>0</xdr:col>
      <xdr:colOff>7247620</xdr:colOff>
      <xdr:row>40</xdr:row>
      <xdr:rowOff>123238</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3048000"/>
          <a:ext cx="7247620" cy="4695238"/>
        </a:xfrm>
        <a:prstGeom prst="rect">
          <a:avLst/>
        </a:prstGeom>
      </xdr:spPr>
    </xdr:pic>
    <xdr:clientData/>
  </xdr:twoCellAnchor>
  <xdr:twoCellAnchor editAs="oneCell">
    <xdr:from>
      <xdr:col>0</xdr:col>
      <xdr:colOff>0</xdr:colOff>
      <xdr:row>0</xdr:row>
      <xdr:rowOff>0</xdr:rowOff>
    </xdr:from>
    <xdr:to>
      <xdr:col>0</xdr:col>
      <xdr:colOff>7314286</xdr:colOff>
      <xdr:row>14</xdr:row>
      <xdr:rowOff>94905</xdr:rowOff>
    </xdr:to>
    <xdr:pic>
      <xdr:nvPicPr>
        <xdr:cNvPr id="2" name="Picture 1"/>
        <xdr:cNvPicPr>
          <a:picLocks noChangeAspect="1"/>
        </xdr:cNvPicPr>
      </xdr:nvPicPr>
      <xdr:blipFill>
        <a:blip xmlns:r="http://schemas.openxmlformats.org/officeDocument/2006/relationships" r:embed="rId3"/>
        <a:stretch>
          <a:fillRect/>
        </a:stretch>
      </xdr:blipFill>
      <xdr:spPr>
        <a:xfrm>
          <a:off x="0" y="0"/>
          <a:ext cx="7314286" cy="2761905"/>
        </a:xfrm>
        <a:prstGeom prst="rect">
          <a:avLst/>
        </a:prstGeom>
      </xdr:spPr>
    </xdr:pic>
    <xdr:clientData/>
  </xdr:twoCellAnchor>
  <xdr:twoCellAnchor>
    <xdr:from>
      <xdr:col>0</xdr:col>
      <xdr:colOff>3505200</xdr:colOff>
      <xdr:row>8</xdr:row>
      <xdr:rowOff>85725</xdr:rowOff>
    </xdr:from>
    <xdr:to>
      <xdr:col>0</xdr:col>
      <xdr:colOff>7210425</xdr:colOff>
      <xdr:row>13</xdr:row>
      <xdr:rowOff>180975</xdr:rowOff>
    </xdr:to>
    <xdr:sp macro="" textlink="">
      <xdr:nvSpPr>
        <xdr:cNvPr id="5" name="TextBox 4"/>
        <xdr:cNvSpPr txBox="1"/>
      </xdr:nvSpPr>
      <xdr:spPr>
        <a:xfrm>
          <a:off x="3505200" y="1609725"/>
          <a:ext cx="3705225"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400"/>
        </a:p>
        <a:p>
          <a:endParaRPr lang="en-US" sz="1400"/>
        </a:p>
        <a:p>
          <a:pPr algn="r"/>
          <a:r>
            <a:rPr lang="en-US" sz="1400"/>
            <a:t>February 2015</a:t>
          </a:r>
        </a:p>
        <a:p>
          <a:endParaRPr lang="en-US" sz="200"/>
        </a:p>
        <a:p>
          <a:pPr algn="r"/>
          <a:r>
            <a:rPr lang="en-US" sz="1400"/>
            <a:t>kpu.ca/isfs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7:A55"/>
  <sheetViews>
    <sheetView showGridLines="0" tabSelected="1" topLeftCell="A25" workbookViewId="0">
      <selection activeCell="A45" sqref="A45"/>
    </sheetView>
  </sheetViews>
  <sheetFormatPr defaultRowHeight="15" x14ac:dyDescent="0.25"/>
  <cols>
    <col min="1" max="1" width="115.42578125" customWidth="1"/>
  </cols>
  <sheetData>
    <row r="47" spans="1:1" ht="15.75" x14ac:dyDescent="0.25">
      <c r="A47" s="289" t="s">
        <v>129</v>
      </c>
    </row>
    <row r="49" spans="1:1" ht="90" x14ac:dyDescent="0.25">
      <c r="A49" s="290" t="s">
        <v>132</v>
      </c>
    </row>
    <row r="54" spans="1:1" x14ac:dyDescent="0.25">
      <c r="A54" t="s">
        <v>130</v>
      </c>
    </row>
    <row r="55" spans="1:1" x14ac:dyDescent="0.25">
      <c r="A55" t="s">
        <v>131</v>
      </c>
    </row>
  </sheetData>
  <sheetProtection password="EB59"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topLeftCell="B19" zoomScaleNormal="100" workbookViewId="0">
      <selection activeCell="B56" sqref="B56"/>
    </sheetView>
  </sheetViews>
  <sheetFormatPr defaultRowHeight="15" x14ac:dyDescent="0.25"/>
  <cols>
    <col min="1" max="1" width="9.140625" style="189"/>
    <col min="2" max="2" width="55.85546875" style="189" bestFit="1" customWidth="1"/>
    <col min="3" max="3" width="23.28515625" style="189" bestFit="1" customWidth="1"/>
    <col min="4" max="4" width="16.7109375" style="189" customWidth="1"/>
    <col min="5" max="5" width="18.42578125" style="189" bestFit="1" customWidth="1"/>
    <col min="6" max="6" width="17" style="189" bestFit="1" customWidth="1"/>
    <col min="7" max="7" width="16" style="189" customWidth="1"/>
    <col min="8" max="8" width="15.42578125" style="189" customWidth="1"/>
    <col min="9" max="9" width="16.5703125" style="189" customWidth="1"/>
    <col min="10" max="10" width="18.140625" style="189" bestFit="1" customWidth="1"/>
    <col min="11" max="11" width="15.42578125" style="189" customWidth="1"/>
    <col min="12" max="13" width="10.140625" style="189" bestFit="1" customWidth="1"/>
    <col min="14" max="14" width="6.5703125" style="189" bestFit="1" customWidth="1"/>
    <col min="15" max="16384" width="9.140625" style="189"/>
  </cols>
  <sheetData>
    <row r="1" spans="2:16" ht="15.75" thickBot="1" x14ac:dyDescent="0.3"/>
    <row r="2" spans="2:16" ht="19.5" thickBot="1" x14ac:dyDescent="0.35">
      <c r="B2" s="291" t="s">
        <v>120</v>
      </c>
      <c r="C2" s="292"/>
      <c r="D2" s="292"/>
      <c r="E2" s="292"/>
      <c r="F2" s="292"/>
      <c r="G2" s="292"/>
      <c r="H2" s="292"/>
      <c r="I2" s="292"/>
      <c r="J2" s="292"/>
      <c r="K2" s="293"/>
      <c r="L2" s="263"/>
      <c r="M2" s="263"/>
      <c r="N2" s="263"/>
      <c r="O2" s="264"/>
      <c r="P2" s="264"/>
    </row>
    <row r="3" spans="2:16" ht="79.5" customHeight="1" thickBot="1" x14ac:dyDescent="0.3">
      <c r="B3" s="294" t="s">
        <v>22</v>
      </c>
      <c r="C3" s="295"/>
      <c r="D3" s="295"/>
      <c r="E3" s="295"/>
      <c r="F3" s="295"/>
      <c r="G3" s="295"/>
      <c r="H3" s="295"/>
      <c r="I3" s="295"/>
      <c r="J3" s="295"/>
      <c r="K3" s="296"/>
    </row>
    <row r="4" spans="2:16" ht="19.5" thickBot="1" x14ac:dyDescent="0.35">
      <c r="B4" s="297" t="s">
        <v>121</v>
      </c>
      <c r="C4" s="298"/>
      <c r="D4" s="298"/>
      <c r="E4" s="298"/>
      <c r="F4" s="298"/>
      <c r="G4" s="298"/>
      <c r="H4" s="298"/>
      <c r="I4" s="298"/>
      <c r="J4" s="298"/>
      <c r="K4" s="299"/>
    </row>
    <row r="5" spans="2:16" s="136" customFormat="1" ht="18.75" x14ac:dyDescent="0.3">
      <c r="B5" s="265"/>
      <c r="C5" s="265"/>
      <c r="D5" s="265"/>
      <c r="E5" s="265"/>
      <c r="F5" s="265"/>
      <c r="G5" s="265"/>
      <c r="H5" s="265"/>
      <c r="I5" s="265"/>
      <c r="J5" s="265"/>
      <c r="K5" s="265"/>
    </row>
    <row r="6" spans="2:16" x14ac:dyDescent="0.25">
      <c r="B6" s="266" t="s">
        <v>24</v>
      </c>
      <c r="C6" s="267">
        <v>0.05</v>
      </c>
      <c r="D6" s="268"/>
      <c r="E6" s="269"/>
      <c r="F6" s="269"/>
      <c r="G6" s="269"/>
      <c r="H6" s="269"/>
      <c r="I6" s="269"/>
      <c r="J6" s="269"/>
      <c r="K6" s="269"/>
    </row>
    <row r="7" spans="2:16" x14ac:dyDescent="0.25">
      <c r="B7" s="270"/>
      <c r="C7" s="271"/>
      <c r="D7" s="272"/>
      <c r="E7" s="272"/>
      <c r="F7" s="272"/>
      <c r="G7" s="272"/>
      <c r="H7" s="272"/>
      <c r="I7" s="272"/>
      <c r="J7" s="271"/>
      <c r="K7" s="273"/>
    </row>
    <row r="8" spans="2:16" ht="15.75" x14ac:dyDescent="0.25">
      <c r="B8" s="274" t="s">
        <v>28</v>
      </c>
      <c r="C8" s="274" t="s">
        <v>0</v>
      </c>
      <c r="D8" s="275" t="s">
        <v>36</v>
      </c>
      <c r="E8" s="275" t="s">
        <v>35</v>
      </c>
      <c r="F8" s="274" t="s">
        <v>34</v>
      </c>
      <c r="G8" s="274" t="s">
        <v>30</v>
      </c>
      <c r="H8" s="274" t="s">
        <v>37</v>
      </c>
      <c r="I8" s="274" t="s">
        <v>31</v>
      </c>
      <c r="J8" s="274" t="s">
        <v>32</v>
      </c>
      <c r="K8" s="276" t="s">
        <v>33</v>
      </c>
    </row>
    <row r="9" spans="2:16" x14ac:dyDescent="0.25">
      <c r="B9" s="277" t="s">
        <v>1</v>
      </c>
      <c r="C9" s="277"/>
      <c r="D9" s="278"/>
      <c r="E9" s="278"/>
      <c r="F9" s="277"/>
      <c r="G9" s="277"/>
      <c r="H9" s="277"/>
      <c r="I9" s="277"/>
      <c r="J9" s="279"/>
      <c r="K9" s="279"/>
    </row>
    <row r="10" spans="2:16" x14ac:dyDescent="0.25">
      <c r="B10" s="191" t="s">
        <v>26</v>
      </c>
      <c r="C10" s="191" t="s">
        <v>64</v>
      </c>
      <c r="D10" s="192">
        <v>10000</v>
      </c>
      <c r="E10" s="192">
        <v>3000</v>
      </c>
      <c r="F10" s="192">
        <v>15</v>
      </c>
      <c r="G10" s="192">
        <f>((D10-E10)/F10)</f>
        <v>466.66666666666669</v>
      </c>
      <c r="H10" s="192">
        <f>((D10+E10)/2)*$C$6</f>
        <v>325</v>
      </c>
      <c r="I10" s="192">
        <f>($G10+$H10)</f>
        <v>791.66666666666674</v>
      </c>
      <c r="J10" s="280">
        <v>150</v>
      </c>
      <c r="K10" s="280"/>
    </row>
    <row r="11" spans="2:16" x14ac:dyDescent="0.25">
      <c r="B11" s="191" t="s">
        <v>125</v>
      </c>
      <c r="C11" s="191" t="s">
        <v>112</v>
      </c>
      <c r="D11" s="192">
        <v>700</v>
      </c>
      <c r="E11" s="192">
        <v>0</v>
      </c>
      <c r="F11" s="192">
        <v>15</v>
      </c>
      <c r="G11" s="192">
        <f>((D11-E11)/F11)</f>
        <v>46.666666666666664</v>
      </c>
      <c r="H11" s="192">
        <f t="shared" ref="H11:H14" si="0">((D11+E11)/2)*$C$6</f>
        <v>17.5</v>
      </c>
      <c r="I11" s="192">
        <f t="shared" ref="I11:I13" si="1">($G11+$H11)</f>
        <v>64.166666666666657</v>
      </c>
      <c r="J11" s="280">
        <v>0</v>
      </c>
      <c r="K11" s="280"/>
    </row>
    <row r="12" spans="2:16" x14ac:dyDescent="0.25">
      <c r="B12" s="191" t="s">
        <v>124</v>
      </c>
      <c r="C12" s="191" t="s">
        <v>52</v>
      </c>
      <c r="D12" s="192">
        <v>3000</v>
      </c>
      <c r="E12" s="192">
        <v>600</v>
      </c>
      <c r="F12" s="192">
        <v>15</v>
      </c>
      <c r="G12" s="192">
        <f>((D12-E12)/F12)</f>
        <v>160</v>
      </c>
      <c r="H12" s="192">
        <f t="shared" si="0"/>
        <v>90</v>
      </c>
      <c r="I12" s="192">
        <f t="shared" si="1"/>
        <v>250</v>
      </c>
      <c r="J12" s="280">
        <v>20</v>
      </c>
      <c r="K12" s="280"/>
    </row>
    <row r="13" spans="2:16" x14ac:dyDescent="0.25">
      <c r="B13" s="191" t="s">
        <v>65</v>
      </c>
      <c r="C13" s="191"/>
      <c r="D13" s="192">
        <v>1000</v>
      </c>
      <c r="E13" s="192">
        <v>0</v>
      </c>
      <c r="F13" s="192">
        <v>15</v>
      </c>
      <c r="G13" s="192">
        <f>((D13-E13)/F13)</f>
        <v>66.666666666666671</v>
      </c>
      <c r="H13" s="192">
        <f t="shared" si="0"/>
        <v>25</v>
      </c>
      <c r="I13" s="192">
        <f t="shared" si="1"/>
        <v>91.666666666666671</v>
      </c>
      <c r="J13" s="280"/>
      <c r="K13" s="280"/>
    </row>
    <row r="14" spans="2:16" x14ac:dyDescent="0.25">
      <c r="B14" s="191" t="s">
        <v>126</v>
      </c>
      <c r="C14" s="191" t="s">
        <v>113</v>
      </c>
      <c r="D14" s="192">
        <v>2000</v>
      </c>
      <c r="E14" s="192">
        <v>1000</v>
      </c>
      <c r="F14" s="192">
        <v>15</v>
      </c>
      <c r="G14" s="192">
        <f>((D14-E14)/F14)</f>
        <v>66.666666666666671</v>
      </c>
      <c r="H14" s="192">
        <f t="shared" si="0"/>
        <v>75</v>
      </c>
      <c r="I14" s="192">
        <f>($G14+$H14)</f>
        <v>141.66666666666669</v>
      </c>
      <c r="J14" s="280"/>
      <c r="K14" s="280"/>
    </row>
    <row r="15" spans="2:16" x14ac:dyDescent="0.25">
      <c r="B15" s="281" t="s">
        <v>2</v>
      </c>
      <c r="C15" s="191"/>
      <c r="D15" s="192"/>
      <c r="E15" s="192"/>
      <c r="F15" s="192"/>
      <c r="G15" s="192"/>
      <c r="H15" s="192"/>
      <c r="I15" s="282">
        <f>SUM(I10:I13)</f>
        <v>1197.5000000000002</v>
      </c>
      <c r="J15" s="280"/>
      <c r="K15" s="280"/>
    </row>
    <row r="16" spans="2:16" x14ac:dyDescent="0.25">
      <c r="B16" s="271"/>
      <c r="C16" s="271"/>
      <c r="D16" s="283"/>
      <c r="E16" s="283"/>
      <c r="F16" s="283"/>
      <c r="G16" s="283"/>
      <c r="H16" s="283"/>
      <c r="I16" s="283"/>
      <c r="J16" s="284"/>
      <c r="K16" s="284"/>
    </row>
    <row r="17" spans="2:11" x14ac:dyDescent="0.25">
      <c r="B17" s="277" t="s">
        <v>53</v>
      </c>
      <c r="C17" s="281"/>
      <c r="D17" s="282"/>
      <c r="E17" s="282"/>
      <c r="F17" s="282"/>
      <c r="G17" s="282"/>
      <c r="H17" s="282"/>
      <c r="I17" s="282"/>
      <c r="J17" s="285"/>
      <c r="K17" s="285"/>
    </row>
    <row r="18" spans="2:11" x14ac:dyDescent="0.25">
      <c r="B18" s="191" t="s">
        <v>66</v>
      </c>
      <c r="C18" s="191" t="s">
        <v>54</v>
      </c>
      <c r="D18" s="192">
        <v>500</v>
      </c>
      <c r="E18" s="192">
        <v>250</v>
      </c>
      <c r="F18" s="192">
        <v>15</v>
      </c>
      <c r="G18" s="192">
        <f t="shared" ref="G18:G25" si="2">((D18-E18)/F18)</f>
        <v>16.666666666666668</v>
      </c>
      <c r="H18" s="192">
        <f t="shared" ref="H18:H25" si="3">((D18+E18)/2)*$C$6</f>
        <v>18.75</v>
      </c>
      <c r="I18" s="192">
        <f>($G18+$H18)</f>
        <v>35.416666666666671</v>
      </c>
      <c r="J18" s="280">
        <v>50</v>
      </c>
      <c r="K18" s="280"/>
    </row>
    <row r="19" spans="2:11" x14ac:dyDescent="0.25">
      <c r="B19" s="191" t="s">
        <v>67</v>
      </c>
      <c r="C19" s="191" t="s">
        <v>52</v>
      </c>
      <c r="D19" s="192">
        <v>250</v>
      </c>
      <c r="E19" s="192">
        <v>0</v>
      </c>
      <c r="F19" s="192">
        <v>10</v>
      </c>
      <c r="G19" s="192">
        <f t="shared" si="2"/>
        <v>25</v>
      </c>
      <c r="H19" s="192">
        <f t="shared" si="3"/>
        <v>6.25</v>
      </c>
      <c r="I19" s="192">
        <f t="shared" ref="I19:I25" si="4">($G19+$H19)</f>
        <v>31.25</v>
      </c>
      <c r="J19" s="280"/>
      <c r="K19" s="280"/>
    </row>
    <row r="20" spans="2:11" x14ac:dyDescent="0.25">
      <c r="B20" s="191" t="s">
        <v>68</v>
      </c>
      <c r="C20" s="191" t="s">
        <v>55</v>
      </c>
      <c r="D20" s="192">
        <v>600</v>
      </c>
      <c r="E20" s="192">
        <v>0</v>
      </c>
      <c r="F20" s="192">
        <v>8</v>
      </c>
      <c r="G20" s="192">
        <f t="shared" si="2"/>
        <v>75</v>
      </c>
      <c r="H20" s="192">
        <f t="shared" si="3"/>
        <v>15</v>
      </c>
      <c r="I20" s="192">
        <f t="shared" si="4"/>
        <v>90</v>
      </c>
      <c r="J20" s="280"/>
      <c r="K20" s="280"/>
    </row>
    <row r="21" spans="2:11" x14ac:dyDescent="0.25">
      <c r="B21" s="191" t="s">
        <v>69</v>
      </c>
      <c r="C21" s="191" t="s">
        <v>73</v>
      </c>
      <c r="D21" s="192">
        <v>600</v>
      </c>
      <c r="E21" s="192">
        <v>0</v>
      </c>
      <c r="F21" s="192">
        <v>15</v>
      </c>
      <c r="G21" s="192">
        <f t="shared" si="2"/>
        <v>40</v>
      </c>
      <c r="H21" s="192">
        <f t="shared" si="3"/>
        <v>15</v>
      </c>
      <c r="I21" s="192">
        <f t="shared" si="4"/>
        <v>55</v>
      </c>
      <c r="J21" s="280"/>
      <c r="K21" s="280"/>
    </row>
    <row r="22" spans="2:11" x14ac:dyDescent="0.25">
      <c r="B22" s="191" t="s">
        <v>56</v>
      </c>
      <c r="C22" s="191"/>
      <c r="D22" s="192">
        <v>6000</v>
      </c>
      <c r="E22" s="192">
        <v>0</v>
      </c>
      <c r="F22" s="192">
        <v>15</v>
      </c>
      <c r="G22" s="192">
        <f t="shared" si="2"/>
        <v>400</v>
      </c>
      <c r="H22" s="192">
        <f t="shared" si="3"/>
        <v>150</v>
      </c>
      <c r="I22" s="192">
        <f t="shared" si="4"/>
        <v>550</v>
      </c>
      <c r="J22" s="280"/>
      <c r="K22" s="280"/>
    </row>
    <row r="23" spans="2:11" x14ac:dyDescent="0.25">
      <c r="B23" s="191" t="s">
        <v>70</v>
      </c>
      <c r="C23" s="191"/>
      <c r="D23" s="192">
        <v>300</v>
      </c>
      <c r="E23" s="192">
        <v>0</v>
      </c>
      <c r="F23" s="192">
        <v>15</v>
      </c>
      <c r="G23" s="192">
        <f t="shared" si="2"/>
        <v>20</v>
      </c>
      <c r="H23" s="192">
        <f t="shared" si="3"/>
        <v>7.5</v>
      </c>
      <c r="I23" s="192">
        <f t="shared" si="4"/>
        <v>27.5</v>
      </c>
      <c r="J23" s="280"/>
      <c r="K23" s="280"/>
    </row>
    <row r="24" spans="2:11" x14ac:dyDescent="0.25">
      <c r="B24" s="191" t="s">
        <v>57</v>
      </c>
      <c r="C24" s="191"/>
      <c r="D24" s="192">
        <v>200</v>
      </c>
      <c r="E24" s="192">
        <v>0</v>
      </c>
      <c r="F24" s="192">
        <v>15</v>
      </c>
      <c r="G24" s="192">
        <f t="shared" si="2"/>
        <v>13.333333333333334</v>
      </c>
      <c r="H24" s="192">
        <f t="shared" si="3"/>
        <v>5</v>
      </c>
      <c r="I24" s="192">
        <f t="shared" si="4"/>
        <v>18.333333333333336</v>
      </c>
      <c r="J24" s="280"/>
      <c r="K24" s="280"/>
    </row>
    <row r="25" spans="2:11" x14ac:dyDescent="0.25">
      <c r="B25" s="191" t="s">
        <v>122</v>
      </c>
      <c r="C25" s="191"/>
      <c r="D25" s="192">
        <v>1000</v>
      </c>
      <c r="E25" s="192">
        <v>0</v>
      </c>
      <c r="F25" s="192">
        <v>15</v>
      </c>
      <c r="G25" s="192">
        <f t="shared" si="2"/>
        <v>66.666666666666671</v>
      </c>
      <c r="H25" s="192">
        <f t="shared" si="3"/>
        <v>25</v>
      </c>
      <c r="I25" s="192">
        <f t="shared" si="4"/>
        <v>91.666666666666671</v>
      </c>
      <c r="J25" s="280">
        <v>200</v>
      </c>
      <c r="K25" s="280"/>
    </row>
    <row r="26" spans="2:11" x14ac:dyDescent="0.25">
      <c r="B26" s="281" t="s">
        <v>3</v>
      </c>
      <c r="C26" s="191"/>
      <c r="D26" s="192"/>
      <c r="E26" s="192"/>
      <c r="F26" s="192"/>
      <c r="G26" s="192"/>
      <c r="H26" s="192"/>
      <c r="I26" s="282">
        <f>SUM(I18:I25)</f>
        <v>899.16666666666674</v>
      </c>
      <c r="J26" s="280"/>
      <c r="K26" s="280"/>
    </row>
    <row r="27" spans="2:11" x14ac:dyDescent="0.25">
      <c r="B27" s="271"/>
      <c r="C27" s="271"/>
      <c r="D27" s="283"/>
      <c r="E27" s="283"/>
      <c r="F27" s="283"/>
      <c r="G27" s="283"/>
      <c r="H27" s="283"/>
      <c r="I27" s="283"/>
      <c r="J27" s="284"/>
      <c r="K27" s="284"/>
    </row>
    <row r="28" spans="2:11" x14ac:dyDescent="0.25">
      <c r="B28" s="281" t="s">
        <v>51</v>
      </c>
      <c r="C28" s="191"/>
      <c r="D28" s="192"/>
      <c r="E28" s="192"/>
      <c r="F28" s="192"/>
      <c r="G28" s="192"/>
      <c r="H28" s="192"/>
      <c r="I28" s="192"/>
      <c r="J28" s="280"/>
      <c r="K28" s="280"/>
    </row>
    <row r="29" spans="2:11" x14ac:dyDescent="0.25">
      <c r="B29" s="191" t="s">
        <v>114</v>
      </c>
      <c r="C29" s="191" t="s">
        <v>74</v>
      </c>
      <c r="D29" s="192">
        <v>3500</v>
      </c>
      <c r="E29" s="192">
        <v>0</v>
      </c>
      <c r="F29" s="192">
        <v>15</v>
      </c>
      <c r="G29" s="192">
        <f>((D29-E29)/F29)</f>
        <v>233.33333333333334</v>
      </c>
      <c r="H29" s="192">
        <f t="shared" ref="H29:H32" si="5">((D29+E29)/2)*$C$6</f>
        <v>87.5</v>
      </c>
      <c r="I29" s="192">
        <f t="shared" ref="I29:I32" si="6">($G29+$H29)</f>
        <v>320.83333333333337</v>
      </c>
      <c r="J29" s="280"/>
      <c r="K29" s="280"/>
    </row>
    <row r="30" spans="2:11" x14ac:dyDescent="0.25">
      <c r="B30" s="191" t="s">
        <v>71</v>
      </c>
      <c r="C30" s="191" t="s">
        <v>115</v>
      </c>
      <c r="D30" s="192">
        <v>2000</v>
      </c>
      <c r="E30" s="192">
        <v>0</v>
      </c>
      <c r="F30" s="192">
        <v>15</v>
      </c>
      <c r="G30" s="192">
        <f>((D30-E30)/F30)</f>
        <v>133.33333333333334</v>
      </c>
      <c r="H30" s="192">
        <f t="shared" si="5"/>
        <v>50</v>
      </c>
      <c r="I30" s="192">
        <f t="shared" si="6"/>
        <v>183.33333333333334</v>
      </c>
      <c r="J30" s="280"/>
      <c r="K30" s="280"/>
    </row>
    <row r="31" spans="2:11" x14ac:dyDescent="0.25">
      <c r="B31" s="191" t="s">
        <v>58</v>
      </c>
      <c r="C31" s="191" t="s">
        <v>75</v>
      </c>
      <c r="D31" s="192">
        <v>1250</v>
      </c>
      <c r="E31" s="192">
        <v>0</v>
      </c>
      <c r="F31" s="192">
        <v>15</v>
      </c>
      <c r="G31" s="192">
        <f>((D31-E31)/F31)</f>
        <v>83.333333333333329</v>
      </c>
      <c r="H31" s="192">
        <f t="shared" si="5"/>
        <v>31.25</v>
      </c>
      <c r="I31" s="192">
        <f t="shared" si="6"/>
        <v>114.58333333333333</v>
      </c>
      <c r="J31" s="280"/>
      <c r="K31" s="280"/>
    </row>
    <row r="32" spans="2:11" x14ac:dyDescent="0.25">
      <c r="B32" s="191" t="s">
        <v>59</v>
      </c>
      <c r="C32" s="191"/>
      <c r="D32" s="192">
        <v>1000</v>
      </c>
      <c r="E32" s="192">
        <v>0</v>
      </c>
      <c r="F32" s="192">
        <v>15</v>
      </c>
      <c r="G32" s="192">
        <f>((D32-E32)/F32)</f>
        <v>66.666666666666671</v>
      </c>
      <c r="H32" s="192">
        <f t="shared" si="5"/>
        <v>25</v>
      </c>
      <c r="I32" s="192">
        <f t="shared" si="6"/>
        <v>91.666666666666671</v>
      </c>
      <c r="J32" s="280"/>
      <c r="K32" s="280"/>
    </row>
    <row r="33" spans="2:11" x14ac:dyDescent="0.25">
      <c r="B33" s="191" t="s">
        <v>60</v>
      </c>
      <c r="C33" s="191"/>
      <c r="D33" s="192">
        <f>SUM(D29:D32)</f>
        <v>7750</v>
      </c>
      <c r="E33" s="192"/>
      <c r="F33" s="192"/>
      <c r="G33" s="192"/>
      <c r="H33" s="192"/>
      <c r="I33" s="282">
        <f>SUM(I29:I32)</f>
        <v>710.41666666666674</v>
      </c>
      <c r="J33" s="280"/>
      <c r="K33" s="280"/>
    </row>
    <row r="34" spans="2:11" x14ac:dyDescent="0.25">
      <c r="B34" s="271"/>
      <c r="C34" s="271"/>
      <c r="D34" s="283"/>
      <c r="E34" s="283"/>
      <c r="F34" s="283"/>
      <c r="G34" s="283"/>
      <c r="H34" s="283"/>
      <c r="I34" s="283"/>
      <c r="J34" s="284"/>
      <c r="K34" s="284"/>
    </row>
    <row r="35" spans="2:11" x14ac:dyDescent="0.25">
      <c r="B35" s="281" t="s">
        <v>61</v>
      </c>
      <c r="C35" s="191"/>
      <c r="D35" s="192"/>
      <c r="E35" s="192"/>
      <c r="F35" s="192"/>
      <c r="G35" s="192"/>
      <c r="H35" s="192"/>
      <c r="I35" s="192"/>
      <c r="J35" s="280"/>
      <c r="K35" s="280"/>
    </row>
    <row r="36" spans="2:11" x14ac:dyDescent="0.25">
      <c r="B36" s="191" t="s">
        <v>76</v>
      </c>
      <c r="C36" s="279"/>
      <c r="D36" s="192">
        <v>500</v>
      </c>
      <c r="E36" s="192">
        <v>0</v>
      </c>
      <c r="F36" s="192">
        <v>15</v>
      </c>
      <c r="G36" s="192">
        <f>((D36-E36)/F36)</f>
        <v>33.333333333333336</v>
      </c>
      <c r="H36" s="192">
        <f t="shared" ref="H36:H37" si="7">((D36+E36)/2)*$C$6</f>
        <v>12.5</v>
      </c>
      <c r="I36" s="192">
        <f t="shared" ref="I36:I37" si="8">($G36+$H36)</f>
        <v>45.833333333333336</v>
      </c>
      <c r="J36" s="280">
        <v>25</v>
      </c>
      <c r="K36" s="280"/>
    </row>
    <row r="37" spans="2:11" x14ac:dyDescent="0.25">
      <c r="B37" s="191" t="s">
        <v>8</v>
      </c>
      <c r="C37" s="191"/>
      <c r="D37" s="192">
        <v>1000</v>
      </c>
      <c r="E37" s="192">
        <v>0</v>
      </c>
      <c r="F37" s="192">
        <v>15</v>
      </c>
      <c r="G37" s="192">
        <f>((D37-E37)/F37)</f>
        <v>66.666666666666671</v>
      </c>
      <c r="H37" s="192">
        <f t="shared" si="7"/>
        <v>25</v>
      </c>
      <c r="I37" s="192">
        <f t="shared" si="8"/>
        <v>91.666666666666671</v>
      </c>
      <c r="J37" s="280">
        <v>25</v>
      </c>
      <c r="K37" s="280"/>
    </row>
    <row r="38" spans="2:11" x14ac:dyDescent="0.25">
      <c r="B38" s="281" t="s">
        <v>116</v>
      </c>
      <c r="C38" s="191"/>
      <c r="D38" s="192"/>
      <c r="E38" s="192"/>
      <c r="F38" s="192"/>
      <c r="G38" s="192"/>
      <c r="H38" s="192"/>
      <c r="I38" s="282">
        <f>SUM(I36:I37)</f>
        <v>137.5</v>
      </c>
      <c r="J38" s="280"/>
      <c r="K38" s="280"/>
    </row>
    <row r="39" spans="2:11" x14ac:dyDescent="0.25">
      <c r="B39" s="271"/>
      <c r="C39" s="271"/>
      <c r="D39" s="283"/>
      <c r="E39" s="283"/>
      <c r="F39" s="283"/>
      <c r="G39" s="283"/>
      <c r="H39" s="283"/>
      <c r="I39" s="283"/>
      <c r="J39" s="284"/>
      <c r="K39" s="284"/>
    </row>
    <row r="40" spans="2:11" x14ac:dyDescent="0.25">
      <c r="B40" s="281" t="s">
        <v>21</v>
      </c>
      <c r="C40" s="191"/>
      <c r="D40" s="192"/>
      <c r="E40" s="192"/>
      <c r="F40" s="192"/>
      <c r="G40" s="192"/>
      <c r="H40" s="192"/>
      <c r="I40" s="192"/>
      <c r="J40" s="280"/>
      <c r="K40" s="280"/>
    </row>
    <row r="41" spans="2:11" x14ac:dyDescent="0.25">
      <c r="B41" s="191" t="s">
        <v>79</v>
      </c>
      <c r="C41" s="191" t="s">
        <v>72</v>
      </c>
      <c r="D41" s="192">
        <v>2500</v>
      </c>
      <c r="E41" s="192">
        <v>15</v>
      </c>
      <c r="F41" s="192">
        <v>20</v>
      </c>
      <c r="G41" s="192">
        <f>((D41-E41)/F41)</f>
        <v>124.25</v>
      </c>
      <c r="H41" s="192">
        <f t="shared" ref="H41" si="9">((D41+E41)/2)*$C$6</f>
        <v>62.875</v>
      </c>
      <c r="I41" s="192">
        <f t="shared" ref="I41" si="10">($G41+$H41)</f>
        <v>187.125</v>
      </c>
      <c r="J41" s="280">
        <v>50</v>
      </c>
      <c r="K41" s="280"/>
    </row>
    <row r="42" spans="2:11" x14ac:dyDescent="0.25">
      <c r="B42" s="281" t="s">
        <v>117</v>
      </c>
      <c r="C42" s="191"/>
      <c r="D42" s="192"/>
      <c r="E42" s="192"/>
      <c r="F42" s="192"/>
      <c r="G42" s="192"/>
      <c r="H42" s="192"/>
      <c r="I42" s="282">
        <f>SUM(I41:I41)</f>
        <v>187.125</v>
      </c>
      <c r="J42" s="280"/>
      <c r="K42" s="280"/>
    </row>
    <row r="43" spans="2:11" x14ac:dyDescent="0.25">
      <c r="B43" s="286"/>
      <c r="C43" s="271"/>
      <c r="D43" s="283"/>
      <c r="E43" s="283"/>
      <c r="F43" s="283"/>
      <c r="G43" s="283"/>
      <c r="H43" s="283"/>
      <c r="I43" s="287"/>
      <c r="J43" s="284"/>
      <c r="K43" s="284"/>
    </row>
    <row r="44" spans="2:11" x14ac:dyDescent="0.25">
      <c r="B44" s="281" t="s">
        <v>5</v>
      </c>
      <c r="C44" s="191"/>
      <c r="D44" s="192"/>
      <c r="E44" s="192"/>
      <c r="F44" s="192"/>
      <c r="G44" s="192"/>
      <c r="H44" s="192"/>
      <c r="I44" s="192"/>
      <c r="J44" s="280"/>
      <c r="K44" s="280"/>
    </row>
    <row r="45" spans="2:11" x14ac:dyDescent="0.25">
      <c r="B45" s="191" t="s">
        <v>77</v>
      </c>
      <c r="C45" s="191" t="s">
        <v>62</v>
      </c>
      <c r="D45" s="192">
        <v>400</v>
      </c>
      <c r="E45" s="192"/>
      <c r="F45" s="192"/>
      <c r="G45" s="192"/>
      <c r="H45" s="192">
        <f t="shared" ref="H45:H51" si="11">D45*$C$6</f>
        <v>20</v>
      </c>
      <c r="I45" s="192">
        <f>SUM(D45,H45)</f>
        <v>420</v>
      </c>
      <c r="J45" s="280"/>
      <c r="K45" s="280"/>
    </row>
    <row r="46" spans="2:11" x14ac:dyDescent="0.25">
      <c r="B46" s="191" t="s">
        <v>7</v>
      </c>
      <c r="C46" s="191"/>
      <c r="D46" s="192">
        <v>840</v>
      </c>
      <c r="E46" s="192"/>
      <c r="F46" s="192"/>
      <c r="G46" s="192"/>
      <c r="H46" s="192">
        <f t="shared" si="11"/>
        <v>42</v>
      </c>
      <c r="I46" s="192">
        <f t="shared" ref="I46:I51" si="12">SUM(D46,H46)</f>
        <v>882</v>
      </c>
      <c r="J46" s="280"/>
      <c r="K46" s="280"/>
    </row>
    <row r="47" spans="2:11" x14ac:dyDescent="0.25">
      <c r="B47" s="191" t="s">
        <v>4</v>
      </c>
      <c r="C47" s="191"/>
      <c r="D47" s="192">
        <v>75</v>
      </c>
      <c r="E47" s="192"/>
      <c r="F47" s="192"/>
      <c r="G47" s="192"/>
      <c r="H47" s="192">
        <f t="shared" si="11"/>
        <v>3.75</v>
      </c>
      <c r="I47" s="192">
        <f t="shared" si="12"/>
        <v>78.75</v>
      </c>
      <c r="J47" s="280"/>
      <c r="K47" s="280"/>
    </row>
    <row r="48" spans="2:11" x14ac:dyDescent="0.25">
      <c r="B48" s="191" t="s">
        <v>6</v>
      </c>
      <c r="C48" s="191"/>
      <c r="D48" s="192">
        <v>500</v>
      </c>
      <c r="E48" s="192"/>
      <c r="F48" s="192"/>
      <c r="G48" s="192"/>
      <c r="H48" s="192">
        <f t="shared" si="11"/>
        <v>25</v>
      </c>
      <c r="I48" s="192">
        <f t="shared" si="12"/>
        <v>525</v>
      </c>
      <c r="J48" s="280"/>
      <c r="K48" s="280"/>
    </row>
    <row r="49" spans="2:11" x14ac:dyDescent="0.25">
      <c r="B49" s="191" t="s">
        <v>110</v>
      </c>
      <c r="C49" s="191"/>
      <c r="D49" s="192">
        <v>480</v>
      </c>
      <c r="E49" s="192"/>
      <c r="F49" s="192"/>
      <c r="G49" s="192"/>
      <c r="H49" s="192">
        <f t="shared" si="11"/>
        <v>24</v>
      </c>
      <c r="I49" s="192">
        <f t="shared" si="12"/>
        <v>504</v>
      </c>
      <c r="J49" s="280"/>
      <c r="K49" s="280"/>
    </row>
    <row r="50" spans="2:11" x14ac:dyDescent="0.25">
      <c r="B50" s="191" t="s">
        <v>111</v>
      </c>
      <c r="C50" s="191"/>
      <c r="D50" s="192">
        <v>50</v>
      </c>
      <c r="E50" s="192"/>
      <c r="F50" s="192"/>
      <c r="G50" s="192"/>
      <c r="H50" s="192">
        <f t="shared" si="11"/>
        <v>2.5</v>
      </c>
      <c r="I50" s="192">
        <f t="shared" si="12"/>
        <v>52.5</v>
      </c>
      <c r="J50" s="280"/>
      <c r="K50" s="280"/>
    </row>
    <row r="51" spans="2:11" x14ac:dyDescent="0.25">
      <c r="B51" s="191" t="s">
        <v>97</v>
      </c>
      <c r="C51" s="191"/>
      <c r="D51" s="192">
        <v>500</v>
      </c>
      <c r="E51" s="192"/>
      <c r="F51" s="192"/>
      <c r="G51" s="192"/>
      <c r="H51" s="192">
        <f t="shared" si="11"/>
        <v>25</v>
      </c>
      <c r="I51" s="192">
        <f t="shared" si="12"/>
        <v>525</v>
      </c>
      <c r="J51" s="280"/>
      <c r="K51" s="280"/>
    </row>
    <row r="52" spans="2:11" x14ac:dyDescent="0.25">
      <c r="B52" s="281" t="s">
        <v>63</v>
      </c>
      <c r="C52" s="281"/>
      <c r="D52" s="282"/>
      <c r="E52" s="282"/>
      <c r="F52" s="282"/>
      <c r="G52" s="282"/>
      <c r="H52" s="282"/>
      <c r="I52" s="192"/>
      <c r="J52" s="280"/>
      <c r="K52" s="280"/>
    </row>
    <row r="53" spans="2:11" x14ac:dyDescent="0.25">
      <c r="B53" s="136"/>
      <c r="C53" s="136"/>
      <c r="D53" s="136"/>
      <c r="E53" s="136"/>
      <c r="F53" s="136"/>
      <c r="G53" s="136"/>
      <c r="H53" s="136"/>
      <c r="I53" s="136"/>
      <c r="J53" s="136"/>
      <c r="K53" s="136"/>
    </row>
    <row r="54" spans="2:11" x14ac:dyDescent="0.25">
      <c r="B54" s="191" t="s">
        <v>118</v>
      </c>
      <c r="C54" s="191"/>
      <c r="D54" s="192">
        <f>SUM(J10:J54)</f>
        <v>520</v>
      </c>
      <c r="E54" s="192"/>
      <c r="F54" s="192"/>
      <c r="G54" s="192"/>
      <c r="H54" s="192"/>
      <c r="I54" s="288">
        <f>$D54</f>
        <v>520</v>
      </c>
      <c r="J54" s="280"/>
      <c r="K54" s="280"/>
    </row>
    <row r="55" spans="2:11" x14ac:dyDescent="0.25">
      <c r="B55" s="264"/>
      <c r="C55" s="264"/>
      <c r="D55" s="264"/>
      <c r="E55" s="264"/>
      <c r="F55" s="264"/>
      <c r="G55" s="264"/>
      <c r="H55" s="264"/>
      <c r="I55" s="264"/>
      <c r="J55" s="264"/>
      <c r="K55" s="264"/>
    </row>
  </sheetData>
  <mergeCells count="3">
    <mergeCell ref="B2:K2"/>
    <mergeCell ref="B3:K3"/>
    <mergeCell ref="B4:K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2"/>
  <sheetViews>
    <sheetView topLeftCell="A46" workbookViewId="0">
      <selection activeCell="F71" sqref="F71"/>
    </sheetView>
  </sheetViews>
  <sheetFormatPr defaultRowHeight="15" x14ac:dyDescent="0.25"/>
  <cols>
    <col min="1" max="1" width="9.140625" style="134"/>
    <col min="2" max="2" width="38.28515625" style="134" bestFit="1" customWidth="1"/>
    <col min="3" max="3" width="16.42578125" style="134" bestFit="1" customWidth="1"/>
    <col min="4" max="4" width="8" style="134" bestFit="1" customWidth="1"/>
    <col min="5" max="5" width="6.7109375" style="134" bestFit="1" customWidth="1"/>
    <col min="6" max="6" width="10.140625" style="134" bestFit="1" customWidth="1"/>
    <col min="7" max="7" width="16.42578125" style="134" bestFit="1" customWidth="1"/>
    <col min="8" max="8" width="7.5703125" style="134" bestFit="1" customWidth="1"/>
    <col min="9" max="9" width="8.140625" style="134" bestFit="1" customWidth="1"/>
    <col min="10" max="10" width="9.140625" style="134" bestFit="1" customWidth="1"/>
    <col min="11" max="11" width="16.42578125" style="134" bestFit="1" customWidth="1"/>
    <col min="12" max="12" width="7.5703125" style="134" bestFit="1" customWidth="1"/>
    <col min="13" max="13" width="6.7109375" style="134" bestFit="1" customWidth="1"/>
    <col min="14" max="14" width="9.140625" style="134" bestFit="1" customWidth="1"/>
    <col min="15" max="16384" width="9.140625" style="134"/>
  </cols>
  <sheetData>
    <row r="1" spans="2:14" ht="15.75" thickBot="1" x14ac:dyDescent="0.3"/>
    <row r="2" spans="2:14" ht="18.75" customHeight="1" x14ac:dyDescent="0.3">
      <c r="B2" s="300" t="s">
        <v>87</v>
      </c>
      <c r="C2" s="301"/>
      <c r="D2" s="301"/>
      <c r="E2" s="301"/>
      <c r="F2" s="301"/>
      <c r="G2" s="301"/>
      <c r="H2" s="301"/>
      <c r="I2" s="301"/>
      <c r="J2" s="301"/>
      <c r="K2" s="301"/>
      <c r="L2" s="301"/>
      <c r="M2" s="301"/>
      <c r="N2" s="302"/>
    </row>
    <row r="3" spans="2:14" ht="80.25" customHeight="1" thickBot="1" x14ac:dyDescent="0.3">
      <c r="B3" s="303" t="s">
        <v>22</v>
      </c>
      <c r="C3" s="304"/>
      <c r="D3" s="304"/>
      <c r="E3" s="304"/>
      <c r="F3" s="304"/>
      <c r="G3" s="304"/>
      <c r="H3" s="304"/>
      <c r="I3" s="304"/>
      <c r="J3" s="304"/>
      <c r="K3" s="304"/>
      <c r="L3" s="304"/>
      <c r="M3" s="304"/>
      <c r="N3" s="305"/>
    </row>
    <row r="4" spans="2:14" s="136" customFormat="1" ht="15.75" thickBot="1" x14ac:dyDescent="0.3">
      <c r="B4" s="135"/>
      <c r="C4" s="135"/>
      <c r="D4" s="135"/>
      <c r="E4" s="135"/>
      <c r="F4" s="135"/>
      <c r="G4" s="135"/>
      <c r="H4" s="135"/>
      <c r="I4" s="135"/>
      <c r="J4" s="135"/>
      <c r="K4" s="135"/>
      <c r="L4" s="135"/>
      <c r="M4" s="135"/>
      <c r="N4" s="135"/>
    </row>
    <row r="5" spans="2:14" x14ac:dyDescent="0.25">
      <c r="B5" s="137"/>
      <c r="C5" s="138" t="s">
        <v>108</v>
      </c>
      <c r="D5" s="139"/>
      <c r="E5" s="139"/>
      <c r="F5" s="140"/>
      <c r="G5" s="138" t="s">
        <v>107</v>
      </c>
      <c r="H5" s="141"/>
      <c r="I5" s="141"/>
      <c r="J5" s="142"/>
      <c r="K5" s="143" t="s">
        <v>109</v>
      </c>
      <c r="L5" s="141"/>
      <c r="M5" s="141"/>
      <c r="N5" s="142"/>
    </row>
    <row r="6" spans="2:14" x14ac:dyDescent="0.25">
      <c r="B6" s="144" t="s">
        <v>9</v>
      </c>
      <c r="C6" s="145" t="s">
        <v>88</v>
      </c>
      <c r="D6" s="146" t="s">
        <v>10</v>
      </c>
      <c r="E6" s="146" t="s">
        <v>27</v>
      </c>
      <c r="F6" s="147" t="s">
        <v>80</v>
      </c>
      <c r="G6" s="145" t="s">
        <v>88</v>
      </c>
      <c r="H6" s="146" t="s">
        <v>10</v>
      </c>
      <c r="I6" s="146" t="s">
        <v>27</v>
      </c>
      <c r="J6" s="147" t="s">
        <v>80</v>
      </c>
      <c r="K6" s="145" t="s">
        <v>88</v>
      </c>
      <c r="L6" s="146" t="s">
        <v>10</v>
      </c>
      <c r="M6" s="146" t="s">
        <v>27</v>
      </c>
      <c r="N6" s="147" t="s">
        <v>80</v>
      </c>
    </row>
    <row r="7" spans="2:14" ht="15.75" thickBot="1" x14ac:dyDescent="0.3">
      <c r="B7" s="148" t="s">
        <v>98</v>
      </c>
      <c r="C7" s="149">
        <v>0</v>
      </c>
      <c r="D7" s="150" t="s">
        <v>29</v>
      </c>
      <c r="E7" s="151">
        <v>17.5</v>
      </c>
      <c r="F7" s="152">
        <f>C7*E7</f>
        <v>0</v>
      </c>
      <c r="G7" s="149">
        <v>1000</v>
      </c>
      <c r="H7" s="150" t="s">
        <v>29</v>
      </c>
      <c r="I7" s="151">
        <v>17.5</v>
      </c>
      <c r="J7" s="152">
        <f>G7*I7</f>
        <v>17500</v>
      </c>
      <c r="K7" s="149">
        <v>1250</v>
      </c>
      <c r="L7" s="150" t="s">
        <v>29</v>
      </c>
      <c r="M7" s="151">
        <v>17.5</v>
      </c>
      <c r="N7" s="152">
        <f>K7*M7</f>
        <v>21875</v>
      </c>
    </row>
    <row r="8" spans="2:14" ht="15.75" thickBot="1" x14ac:dyDescent="0.3">
      <c r="B8" s="153"/>
      <c r="C8" s="154"/>
      <c r="D8" s="155"/>
      <c r="E8" s="155"/>
      <c r="F8" s="156"/>
      <c r="G8" s="156"/>
      <c r="H8" s="154"/>
      <c r="I8" s="155"/>
      <c r="J8" s="155"/>
      <c r="K8" s="156"/>
      <c r="L8" s="156"/>
      <c r="M8" s="154"/>
      <c r="N8" s="155"/>
    </row>
    <row r="9" spans="2:14" x14ac:dyDescent="0.25">
      <c r="B9" s="157" t="s">
        <v>28</v>
      </c>
      <c r="C9" s="158" t="s">
        <v>88</v>
      </c>
      <c r="D9" s="159" t="s">
        <v>10</v>
      </c>
      <c r="E9" s="159" t="s">
        <v>27</v>
      </c>
      <c r="F9" s="160" t="s">
        <v>80</v>
      </c>
      <c r="G9" s="158" t="s">
        <v>88</v>
      </c>
      <c r="H9" s="159" t="s">
        <v>10</v>
      </c>
      <c r="I9" s="159" t="s">
        <v>27</v>
      </c>
      <c r="J9" s="160" t="s">
        <v>80</v>
      </c>
      <c r="K9" s="161" t="s">
        <v>88</v>
      </c>
      <c r="L9" s="162" t="s">
        <v>10</v>
      </c>
      <c r="M9" s="159" t="s">
        <v>27</v>
      </c>
      <c r="N9" s="160" t="s">
        <v>80</v>
      </c>
    </row>
    <row r="10" spans="2:14" x14ac:dyDescent="0.25">
      <c r="B10" s="163" t="s">
        <v>11</v>
      </c>
      <c r="C10" s="164"/>
      <c r="D10" s="164"/>
      <c r="E10" s="164"/>
      <c r="F10" s="165"/>
      <c r="G10" s="163"/>
      <c r="H10" s="164"/>
      <c r="I10" s="164"/>
      <c r="J10" s="165"/>
      <c r="K10" s="163"/>
      <c r="L10" s="164"/>
      <c r="M10" s="164"/>
      <c r="N10" s="165"/>
    </row>
    <row r="11" spans="2:14" x14ac:dyDescent="0.25">
      <c r="B11" s="166" t="s">
        <v>12</v>
      </c>
      <c r="C11" s="167"/>
      <c r="D11" s="168"/>
      <c r="E11" s="169"/>
      <c r="F11" s="170"/>
      <c r="G11" s="171"/>
      <c r="H11" s="168"/>
      <c r="I11" s="169"/>
      <c r="J11" s="170"/>
      <c r="K11" s="171"/>
      <c r="L11" s="168"/>
      <c r="M11" s="169"/>
      <c r="N11" s="170"/>
    </row>
    <row r="12" spans="2:14" x14ac:dyDescent="0.25">
      <c r="B12" s="172" t="s">
        <v>39</v>
      </c>
      <c r="C12" s="167">
        <v>1000</v>
      </c>
      <c r="D12" s="168" t="s">
        <v>13</v>
      </c>
      <c r="E12" s="169">
        <v>3</v>
      </c>
      <c r="F12" s="170">
        <f>C12*E12</f>
        <v>3000</v>
      </c>
      <c r="G12" s="173"/>
      <c r="H12" s="168"/>
      <c r="I12" s="169"/>
      <c r="J12" s="174"/>
      <c r="K12" s="173"/>
      <c r="L12" s="168"/>
      <c r="M12" s="169"/>
      <c r="N12" s="174"/>
    </row>
    <row r="13" spans="2:14" x14ac:dyDescent="0.25">
      <c r="B13" s="172" t="s">
        <v>38</v>
      </c>
      <c r="C13" s="167">
        <v>50</v>
      </c>
      <c r="D13" s="168" t="s">
        <v>29</v>
      </c>
      <c r="E13" s="169">
        <v>0.8</v>
      </c>
      <c r="F13" s="170">
        <f>C13*E13</f>
        <v>40</v>
      </c>
      <c r="G13" s="173">
        <f>C13</f>
        <v>50</v>
      </c>
      <c r="H13" s="168" t="str">
        <f t="shared" ref="H13:L13" si="0">D13</f>
        <v>pounds</v>
      </c>
      <c r="I13" s="169">
        <v>0.8</v>
      </c>
      <c r="J13" s="174">
        <f>G13*I13</f>
        <v>40</v>
      </c>
      <c r="K13" s="173">
        <f t="shared" si="0"/>
        <v>50</v>
      </c>
      <c r="L13" s="168" t="str">
        <f t="shared" si="0"/>
        <v>pounds</v>
      </c>
      <c r="M13" s="169">
        <v>0.8</v>
      </c>
      <c r="N13" s="174">
        <f>K13*M13</f>
        <v>40</v>
      </c>
    </row>
    <row r="14" spans="2:14" x14ac:dyDescent="0.25">
      <c r="B14" s="166" t="s">
        <v>41</v>
      </c>
      <c r="C14" s="167"/>
      <c r="D14" s="168"/>
      <c r="E14" s="169"/>
      <c r="F14" s="170"/>
      <c r="G14" s="173"/>
      <c r="H14" s="168"/>
      <c r="I14" s="169"/>
      <c r="J14" s="174"/>
      <c r="K14" s="173"/>
      <c r="L14" s="168"/>
      <c r="M14" s="169"/>
      <c r="N14" s="174"/>
    </row>
    <row r="15" spans="2:14" x14ac:dyDescent="0.25">
      <c r="B15" s="172" t="s">
        <v>89</v>
      </c>
      <c r="C15" s="167">
        <v>80</v>
      </c>
      <c r="D15" s="168" t="s">
        <v>29</v>
      </c>
      <c r="E15" s="169">
        <v>3.15</v>
      </c>
      <c r="F15" s="170">
        <f>C15*E15</f>
        <v>252</v>
      </c>
      <c r="G15" s="173">
        <v>160</v>
      </c>
      <c r="H15" s="168" t="str">
        <f>D15</f>
        <v>pounds</v>
      </c>
      <c r="I15" s="169">
        <v>3.15</v>
      </c>
      <c r="J15" s="174">
        <f>G15*I15</f>
        <v>504</v>
      </c>
      <c r="K15" s="173">
        <f>G15</f>
        <v>160</v>
      </c>
      <c r="L15" s="168" t="str">
        <f>H15</f>
        <v>pounds</v>
      </c>
      <c r="M15" s="169">
        <v>3.15</v>
      </c>
      <c r="N15" s="174">
        <f>K15*M15</f>
        <v>504</v>
      </c>
    </row>
    <row r="16" spans="2:14" x14ac:dyDescent="0.25">
      <c r="B16" s="175" t="s">
        <v>40</v>
      </c>
      <c r="C16" s="176"/>
      <c r="D16" s="168"/>
      <c r="E16" s="169"/>
      <c r="F16" s="170">
        <v>125</v>
      </c>
      <c r="G16" s="173"/>
      <c r="H16" s="168"/>
      <c r="I16" s="169"/>
      <c r="J16" s="174">
        <v>250</v>
      </c>
      <c r="K16" s="173"/>
      <c r="L16" s="168"/>
      <c r="M16" s="169"/>
      <c r="N16" s="174">
        <f>J16</f>
        <v>250</v>
      </c>
    </row>
    <row r="17" spans="2:14" x14ac:dyDescent="0.25">
      <c r="B17" s="175" t="s">
        <v>42</v>
      </c>
      <c r="C17" s="176"/>
      <c r="D17" s="168"/>
      <c r="E17" s="169"/>
      <c r="F17" s="170">
        <v>50</v>
      </c>
      <c r="G17" s="173"/>
      <c r="H17" s="168"/>
      <c r="I17" s="169"/>
      <c r="J17" s="174">
        <v>100</v>
      </c>
      <c r="K17" s="173"/>
      <c r="L17" s="168"/>
      <c r="M17" s="169"/>
      <c r="N17" s="174">
        <f>J17</f>
        <v>100</v>
      </c>
    </row>
    <row r="18" spans="2:14" x14ac:dyDescent="0.25">
      <c r="B18" s="166" t="s">
        <v>14</v>
      </c>
      <c r="C18" s="167"/>
      <c r="D18" s="168"/>
      <c r="E18" s="169"/>
      <c r="F18" s="170"/>
      <c r="G18" s="173"/>
      <c r="H18" s="168"/>
      <c r="I18" s="169"/>
      <c r="J18" s="174"/>
      <c r="K18" s="173"/>
      <c r="L18" s="168"/>
      <c r="M18" s="169"/>
      <c r="N18" s="174"/>
    </row>
    <row r="19" spans="2:14" x14ac:dyDescent="0.25">
      <c r="B19" s="177" t="s">
        <v>43</v>
      </c>
      <c r="C19" s="176"/>
      <c r="D19" s="168"/>
      <c r="E19" s="169"/>
      <c r="F19" s="170"/>
      <c r="G19" s="173"/>
      <c r="H19" s="168"/>
      <c r="I19" s="169"/>
      <c r="J19" s="174">
        <v>50</v>
      </c>
      <c r="K19" s="173"/>
      <c r="L19" s="168"/>
      <c r="M19" s="169"/>
      <c r="N19" s="174">
        <f>J19</f>
        <v>50</v>
      </c>
    </row>
    <row r="20" spans="2:14" x14ac:dyDescent="0.25">
      <c r="B20" s="177" t="s">
        <v>44</v>
      </c>
      <c r="C20" s="176"/>
      <c r="D20" s="168"/>
      <c r="E20" s="169"/>
      <c r="F20" s="170">
        <v>700</v>
      </c>
      <c r="G20" s="173"/>
      <c r="H20" s="168"/>
      <c r="I20" s="169"/>
      <c r="J20" s="174">
        <f>F20</f>
        <v>700</v>
      </c>
      <c r="K20" s="173"/>
      <c r="L20" s="168"/>
      <c r="M20" s="169"/>
      <c r="N20" s="174">
        <f>J20</f>
        <v>700</v>
      </c>
    </row>
    <row r="21" spans="2:14" x14ac:dyDescent="0.25">
      <c r="B21" s="166" t="s">
        <v>15</v>
      </c>
      <c r="C21" s="167"/>
      <c r="D21" s="168"/>
      <c r="E21" s="169"/>
      <c r="F21" s="170"/>
      <c r="G21" s="173"/>
      <c r="H21" s="168"/>
      <c r="I21" s="169"/>
      <c r="J21" s="174"/>
      <c r="K21" s="173"/>
      <c r="L21" s="168"/>
      <c r="M21" s="169"/>
      <c r="N21" s="174"/>
    </row>
    <row r="22" spans="2:14" x14ac:dyDescent="0.25">
      <c r="B22" s="178" t="s">
        <v>23</v>
      </c>
      <c r="C22" s="167">
        <v>40</v>
      </c>
      <c r="D22" s="168" t="s">
        <v>16</v>
      </c>
      <c r="E22" s="169">
        <v>15</v>
      </c>
      <c r="F22" s="170">
        <f>C22*E22</f>
        <v>600</v>
      </c>
      <c r="G22" s="173"/>
      <c r="H22" s="168"/>
      <c r="I22" s="169"/>
      <c r="J22" s="174"/>
      <c r="K22" s="173"/>
      <c r="L22" s="168"/>
      <c r="M22" s="169"/>
      <c r="N22" s="174"/>
    </row>
    <row r="23" spans="2:14" x14ac:dyDescent="0.25">
      <c r="B23" s="178" t="s">
        <v>82</v>
      </c>
      <c r="C23" s="167">
        <v>3</v>
      </c>
      <c r="D23" s="168" t="s">
        <v>16</v>
      </c>
      <c r="E23" s="169">
        <v>12</v>
      </c>
      <c r="F23" s="170">
        <f>C23*E23</f>
        <v>36</v>
      </c>
      <c r="G23" s="171">
        <v>6</v>
      </c>
      <c r="H23" s="168" t="s">
        <v>16</v>
      </c>
      <c r="I23" s="169">
        <v>12</v>
      </c>
      <c r="J23" s="170">
        <f>G23*I23</f>
        <v>72</v>
      </c>
      <c r="K23" s="171">
        <v>6</v>
      </c>
      <c r="L23" s="168" t="s">
        <v>16</v>
      </c>
      <c r="M23" s="169">
        <v>12</v>
      </c>
      <c r="N23" s="170">
        <f>K23*M23</f>
        <v>72</v>
      </c>
    </row>
    <row r="24" spans="2:14" x14ac:dyDescent="0.25">
      <c r="B24" s="179" t="s">
        <v>83</v>
      </c>
      <c r="C24" s="176"/>
      <c r="D24" s="180"/>
      <c r="E24" s="181"/>
      <c r="F24" s="182">
        <v>3000</v>
      </c>
      <c r="G24" s="183"/>
      <c r="H24" s="180"/>
      <c r="I24" s="181"/>
      <c r="J24" s="184"/>
      <c r="K24" s="183"/>
      <c r="L24" s="180"/>
      <c r="M24" s="181"/>
      <c r="N24" s="184"/>
    </row>
    <row r="25" spans="2:14" x14ac:dyDescent="0.25">
      <c r="B25" s="178" t="s">
        <v>106</v>
      </c>
      <c r="C25" s="176">
        <v>35</v>
      </c>
      <c r="D25" s="168" t="s">
        <v>16</v>
      </c>
      <c r="E25" s="169">
        <v>12</v>
      </c>
      <c r="F25" s="170">
        <f t="shared" ref="F25:F30" si="1">C25*E25</f>
        <v>420</v>
      </c>
      <c r="G25" s="185">
        <v>35</v>
      </c>
      <c r="H25" s="168" t="s">
        <v>16</v>
      </c>
      <c r="I25" s="169">
        <v>12</v>
      </c>
      <c r="J25" s="170">
        <f t="shared" ref="J25:J34" si="2">G25*I25</f>
        <v>420</v>
      </c>
      <c r="K25" s="185">
        <v>35</v>
      </c>
      <c r="L25" s="168" t="s">
        <v>16</v>
      </c>
      <c r="M25" s="169">
        <v>12</v>
      </c>
      <c r="N25" s="170">
        <f t="shared" ref="N25:N33" si="3">K25*M25</f>
        <v>420</v>
      </c>
    </row>
    <row r="26" spans="2:14" x14ac:dyDescent="0.25">
      <c r="B26" s="179" t="s">
        <v>84</v>
      </c>
      <c r="C26" s="176">
        <v>50</v>
      </c>
      <c r="D26" s="168" t="s">
        <v>16</v>
      </c>
      <c r="E26" s="169">
        <v>12</v>
      </c>
      <c r="F26" s="170">
        <f t="shared" si="1"/>
        <v>600</v>
      </c>
      <c r="G26" s="185">
        <v>50</v>
      </c>
      <c r="H26" s="168" t="s">
        <v>16</v>
      </c>
      <c r="I26" s="169">
        <v>12</v>
      </c>
      <c r="J26" s="170">
        <f t="shared" si="2"/>
        <v>600</v>
      </c>
      <c r="K26" s="185">
        <v>50</v>
      </c>
      <c r="L26" s="168" t="s">
        <v>16</v>
      </c>
      <c r="M26" s="169">
        <v>12</v>
      </c>
      <c r="N26" s="170">
        <f t="shared" si="3"/>
        <v>600</v>
      </c>
    </row>
    <row r="27" spans="2:14" x14ac:dyDescent="0.25">
      <c r="B27" s="179" t="s">
        <v>20</v>
      </c>
      <c r="C27" s="176">
        <v>16</v>
      </c>
      <c r="D27" s="168" t="s">
        <v>16</v>
      </c>
      <c r="E27" s="169">
        <v>12</v>
      </c>
      <c r="F27" s="170">
        <f t="shared" si="1"/>
        <v>192</v>
      </c>
      <c r="G27" s="185">
        <v>16</v>
      </c>
      <c r="H27" s="168" t="s">
        <v>16</v>
      </c>
      <c r="I27" s="169">
        <v>12</v>
      </c>
      <c r="J27" s="170">
        <f t="shared" si="2"/>
        <v>192</v>
      </c>
      <c r="K27" s="185">
        <v>16</v>
      </c>
      <c r="L27" s="168" t="s">
        <v>16</v>
      </c>
      <c r="M27" s="169">
        <v>12</v>
      </c>
      <c r="N27" s="170">
        <f t="shared" si="3"/>
        <v>192</v>
      </c>
    </row>
    <row r="28" spans="2:14" x14ac:dyDescent="0.25">
      <c r="B28" s="179" t="s">
        <v>45</v>
      </c>
      <c r="C28" s="176">
        <v>4</v>
      </c>
      <c r="D28" s="168" t="s">
        <v>16</v>
      </c>
      <c r="E28" s="169">
        <v>12</v>
      </c>
      <c r="F28" s="170">
        <f t="shared" si="1"/>
        <v>48</v>
      </c>
      <c r="G28" s="185">
        <v>4</v>
      </c>
      <c r="H28" s="168" t="s">
        <v>16</v>
      </c>
      <c r="I28" s="169">
        <v>12</v>
      </c>
      <c r="J28" s="170">
        <f t="shared" si="2"/>
        <v>48</v>
      </c>
      <c r="K28" s="185">
        <v>4</v>
      </c>
      <c r="L28" s="168" t="s">
        <v>16</v>
      </c>
      <c r="M28" s="169">
        <v>12</v>
      </c>
      <c r="N28" s="170">
        <f t="shared" si="3"/>
        <v>48</v>
      </c>
    </row>
    <row r="29" spans="2:14" x14ac:dyDescent="0.25">
      <c r="B29" s="172" t="s">
        <v>91</v>
      </c>
      <c r="C29" s="176">
        <v>8</v>
      </c>
      <c r="D29" s="168" t="s">
        <v>16</v>
      </c>
      <c r="E29" s="169">
        <v>12</v>
      </c>
      <c r="F29" s="170">
        <f t="shared" si="1"/>
        <v>96</v>
      </c>
      <c r="G29" s="185">
        <v>8</v>
      </c>
      <c r="H29" s="168" t="s">
        <v>16</v>
      </c>
      <c r="I29" s="169">
        <v>12</v>
      </c>
      <c r="J29" s="170">
        <f t="shared" si="2"/>
        <v>96</v>
      </c>
      <c r="K29" s="185">
        <v>8</v>
      </c>
      <c r="L29" s="168" t="s">
        <v>16</v>
      </c>
      <c r="M29" s="169">
        <v>12</v>
      </c>
      <c r="N29" s="170">
        <f t="shared" si="3"/>
        <v>96</v>
      </c>
    </row>
    <row r="30" spans="2:14" x14ac:dyDescent="0.25">
      <c r="B30" s="179" t="s">
        <v>90</v>
      </c>
      <c r="C30" s="176">
        <v>8</v>
      </c>
      <c r="D30" s="168" t="s">
        <v>16</v>
      </c>
      <c r="E30" s="169">
        <v>12</v>
      </c>
      <c r="F30" s="170">
        <f t="shared" si="1"/>
        <v>96</v>
      </c>
      <c r="G30" s="185">
        <v>8</v>
      </c>
      <c r="H30" s="168" t="s">
        <v>16</v>
      </c>
      <c r="I30" s="169">
        <v>12</v>
      </c>
      <c r="J30" s="170">
        <f t="shared" si="2"/>
        <v>96</v>
      </c>
      <c r="K30" s="185">
        <v>8</v>
      </c>
      <c r="L30" s="168" t="s">
        <v>16</v>
      </c>
      <c r="M30" s="169">
        <v>12</v>
      </c>
      <c r="N30" s="170">
        <f t="shared" si="3"/>
        <v>96</v>
      </c>
    </row>
    <row r="31" spans="2:14" s="136" customFormat="1" x14ac:dyDescent="0.25">
      <c r="B31" s="179" t="s">
        <v>46</v>
      </c>
      <c r="C31" s="176"/>
      <c r="D31" s="168"/>
      <c r="E31" s="181"/>
      <c r="F31" s="170"/>
      <c r="G31" s="173">
        <v>7.5</v>
      </c>
      <c r="H31" s="168" t="s">
        <v>16</v>
      </c>
      <c r="I31" s="169">
        <v>12</v>
      </c>
      <c r="J31" s="174">
        <f>G31*I31</f>
        <v>90</v>
      </c>
      <c r="K31" s="173">
        <v>10</v>
      </c>
      <c r="L31" s="168" t="s">
        <v>16</v>
      </c>
      <c r="M31" s="169">
        <v>12</v>
      </c>
      <c r="N31" s="174">
        <f t="shared" si="3"/>
        <v>120</v>
      </c>
    </row>
    <row r="32" spans="2:14" s="136" customFormat="1" x14ac:dyDescent="0.25">
      <c r="B32" s="179" t="s">
        <v>47</v>
      </c>
      <c r="C32" s="176"/>
      <c r="D32" s="168"/>
      <c r="E32" s="169"/>
      <c r="F32" s="170"/>
      <c r="G32" s="173">
        <v>67.5</v>
      </c>
      <c r="H32" s="168" t="s">
        <v>16</v>
      </c>
      <c r="I32" s="169">
        <v>12</v>
      </c>
      <c r="J32" s="174">
        <f>G32*I32</f>
        <v>810</v>
      </c>
      <c r="K32" s="173">
        <v>90</v>
      </c>
      <c r="L32" s="168" t="s">
        <v>16</v>
      </c>
      <c r="M32" s="169">
        <v>12</v>
      </c>
      <c r="N32" s="174">
        <f t="shared" si="3"/>
        <v>1080</v>
      </c>
    </row>
    <row r="33" spans="1:16" x14ac:dyDescent="0.25">
      <c r="B33" s="179" t="s">
        <v>81</v>
      </c>
      <c r="C33" s="176"/>
      <c r="D33" s="168"/>
      <c r="E33" s="169"/>
      <c r="F33" s="170"/>
      <c r="G33" s="173">
        <v>8</v>
      </c>
      <c r="H33" s="168" t="s">
        <v>16</v>
      </c>
      <c r="I33" s="169">
        <v>12</v>
      </c>
      <c r="J33" s="174">
        <f t="shared" si="2"/>
        <v>96</v>
      </c>
      <c r="K33" s="173">
        <v>10</v>
      </c>
      <c r="L33" s="168" t="s">
        <v>16</v>
      </c>
      <c r="M33" s="169">
        <v>12</v>
      </c>
      <c r="N33" s="174">
        <f t="shared" si="3"/>
        <v>120</v>
      </c>
    </row>
    <row r="34" spans="1:16" x14ac:dyDescent="0.25">
      <c r="B34" s="179" t="s">
        <v>48</v>
      </c>
      <c r="C34" s="176"/>
      <c r="D34" s="168"/>
      <c r="E34" s="169"/>
      <c r="F34" s="170"/>
      <c r="G34" s="173">
        <v>45</v>
      </c>
      <c r="H34" s="168" t="s">
        <v>16</v>
      </c>
      <c r="I34" s="169">
        <v>12</v>
      </c>
      <c r="J34" s="174">
        <f t="shared" si="2"/>
        <v>540</v>
      </c>
      <c r="K34" s="173">
        <v>60</v>
      </c>
      <c r="L34" s="168" t="s">
        <v>16</v>
      </c>
      <c r="M34" s="169">
        <v>12</v>
      </c>
      <c r="N34" s="174">
        <f>K34*M34</f>
        <v>720</v>
      </c>
    </row>
    <row r="35" spans="1:16" x14ac:dyDescent="0.25">
      <c r="B35" s="186" t="s">
        <v>25</v>
      </c>
      <c r="C35" s="167"/>
      <c r="D35" s="187"/>
      <c r="E35" s="188"/>
      <c r="F35" s="170"/>
      <c r="G35" s="173"/>
      <c r="H35" s="168"/>
      <c r="I35" s="169"/>
      <c r="J35" s="174"/>
      <c r="K35" s="173"/>
      <c r="L35" s="168"/>
      <c r="M35" s="169"/>
      <c r="N35" s="174"/>
    </row>
    <row r="36" spans="1:16" s="189" customFormat="1" x14ac:dyDescent="0.25">
      <c r="B36" s="190" t="s">
        <v>78</v>
      </c>
      <c r="C36" s="191"/>
      <c r="D36" s="192"/>
      <c r="E36" s="192"/>
      <c r="F36" s="193"/>
      <c r="G36" s="194">
        <v>8</v>
      </c>
      <c r="H36" s="192" t="s">
        <v>16</v>
      </c>
      <c r="I36" s="192">
        <v>200</v>
      </c>
      <c r="J36" s="170">
        <f>I36*G36</f>
        <v>1600</v>
      </c>
      <c r="K36" s="195">
        <v>10</v>
      </c>
      <c r="L36" s="196" t="s">
        <v>16</v>
      </c>
      <c r="M36" s="196">
        <v>200</v>
      </c>
      <c r="N36" s="197">
        <f>K36*M36</f>
        <v>2000</v>
      </c>
    </row>
    <row r="37" spans="1:16" x14ac:dyDescent="0.25">
      <c r="B37" s="198" t="s">
        <v>92</v>
      </c>
      <c r="C37" s="176"/>
      <c r="D37" s="180"/>
      <c r="E37" s="180"/>
      <c r="F37" s="199">
        <v>500</v>
      </c>
      <c r="G37" s="183"/>
      <c r="H37" s="180"/>
      <c r="I37" s="180"/>
      <c r="J37" s="200"/>
      <c r="K37" s="183"/>
      <c r="L37" s="180"/>
      <c r="M37" s="180"/>
      <c r="N37" s="200"/>
    </row>
    <row r="38" spans="1:16" x14ac:dyDescent="0.25">
      <c r="B38" s="177" t="s">
        <v>49</v>
      </c>
      <c r="C38" s="167">
        <v>2000</v>
      </c>
      <c r="D38" s="187" t="s">
        <v>86</v>
      </c>
      <c r="E38" s="188">
        <v>0.17</v>
      </c>
      <c r="F38" s="170">
        <f>C38*E38</f>
        <v>340</v>
      </c>
      <c r="G38" s="171">
        <v>2000</v>
      </c>
      <c r="H38" s="187" t="str">
        <f>D38</f>
        <v>strings</v>
      </c>
      <c r="I38" s="188">
        <v>0.17</v>
      </c>
      <c r="J38" s="170">
        <f>G38*I38</f>
        <v>340</v>
      </c>
      <c r="K38" s="171">
        <v>2000</v>
      </c>
      <c r="L38" s="187" t="str">
        <f>D38</f>
        <v>strings</v>
      </c>
      <c r="M38" s="188">
        <v>0.17</v>
      </c>
      <c r="N38" s="170">
        <f>K38*M38</f>
        <v>340</v>
      </c>
    </row>
    <row r="39" spans="1:16" x14ac:dyDescent="0.25">
      <c r="B39" s="177" t="s">
        <v>105</v>
      </c>
      <c r="C39" s="167"/>
      <c r="D39" s="187"/>
      <c r="E39" s="188"/>
      <c r="F39" s="170"/>
      <c r="G39" s="171">
        <v>5</v>
      </c>
      <c r="H39" s="187" t="s">
        <v>29</v>
      </c>
      <c r="I39" s="188">
        <v>60</v>
      </c>
      <c r="J39" s="170">
        <f>G39*I39</f>
        <v>300</v>
      </c>
      <c r="K39" s="171">
        <v>5</v>
      </c>
      <c r="L39" s="187" t="s">
        <v>29</v>
      </c>
      <c r="M39" s="188">
        <v>60</v>
      </c>
      <c r="N39" s="170">
        <f>K39*M39</f>
        <v>300</v>
      </c>
    </row>
    <row r="40" spans="1:16" x14ac:dyDescent="0.25">
      <c r="B40" s="172" t="s">
        <v>85</v>
      </c>
      <c r="C40" s="176"/>
      <c r="D40" s="168"/>
      <c r="E40" s="188"/>
      <c r="F40" s="170"/>
      <c r="G40" s="173"/>
      <c r="H40" s="168"/>
      <c r="I40" s="169"/>
      <c r="J40" s="174">
        <v>100</v>
      </c>
      <c r="K40" s="173"/>
      <c r="L40" s="168"/>
      <c r="M40" s="169"/>
      <c r="N40" s="174">
        <v>100</v>
      </c>
    </row>
    <row r="41" spans="1:16" x14ac:dyDescent="0.25">
      <c r="B41" s="172" t="s">
        <v>93</v>
      </c>
      <c r="C41" s="176"/>
      <c r="D41" s="168"/>
      <c r="E41" s="169"/>
      <c r="F41" s="170">
        <v>104</v>
      </c>
      <c r="G41" s="173"/>
      <c r="H41" s="168"/>
      <c r="I41" s="169"/>
      <c r="J41" s="174">
        <v>104</v>
      </c>
      <c r="K41" s="173"/>
      <c r="L41" s="168"/>
      <c r="M41" s="169"/>
      <c r="N41" s="174">
        <v>104</v>
      </c>
    </row>
    <row r="42" spans="1:16" x14ac:dyDescent="0.25">
      <c r="B42" s="172" t="s">
        <v>119</v>
      </c>
      <c r="C42" s="176"/>
      <c r="D42" s="168"/>
      <c r="E42" s="169"/>
      <c r="F42" s="170">
        <f>'Hop_Fixed Cost'!D54</f>
        <v>520</v>
      </c>
      <c r="G42" s="173"/>
      <c r="H42" s="168"/>
      <c r="I42" s="169"/>
      <c r="J42" s="174">
        <f>'Hop_Fixed Cost'!D54</f>
        <v>520</v>
      </c>
      <c r="K42" s="173"/>
      <c r="L42" s="168"/>
      <c r="M42" s="169"/>
      <c r="N42" s="174">
        <f>'Hop_Fixed Cost'!D54</f>
        <v>520</v>
      </c>
    </row>
    <row r="43" spans="1:16" x14ac:dyDescent="0.25">
      <c r="B43" s="172" t="s">
        <v>94</v>
      </c>
      <c r="C43" s="201"/>
      <c r="D43" s="168"/>
      <c r="E43" s="169"/>
      <c r="F43" s="174">
        <f>SUM((F12:F42))*'Hop_Fixed Cost'!$C$6</f>
        <v>535.95000000000005</v>
      </c>
      <c r="G43" s="173"/>
      <c r="H43" s="168"/>
      <c r="I43" s="169"/>
      <c r="J43" s="174">
        <f>SUM((J12:J42))*'Hop_Fixed Cost'!$C$6</f>
        <v>383.40000000000003</v>
      </c>
      <c r="K43" s="173"/>
      <c r="L43" s="168"/>
      <c r="M43" s="169"/>
      <c r="N43" s="174">
        <f>SUM((N12:N42))*'Hop_Fixed Cost'!$C$6</f>
        <v>428.6</v>
      </c>
    </row>
    <row r="44" spans="1:16" x14ac:dyDescent="0.25">
      <c r="B44" s="177" t="s">
        <v>17</v>
      </c>
      <c r="C44" s="167"/>
      <c r="D44" s="196"/>
      <c r="E44" s="188"/>
      <c r="F44" s="170"/>
      <c r="G44" s="173"/>
      <c r="H44" s="168"/>
      <c r="I44" s="169"/>
      <c r="J44" s="174">
        <f>0.02*J7</f>
        <v>350</v>
      </c>
      <c r="K44" s="173"/>
      <c r="L44" s="168"/>
      <c r="M44" s="169"/>
      <c r="N44" s="174">
        <f>0.02*N7</f>
        <v>437.5</v>
      </c>
    </row>
    <row r="45" spans="1:16" ht="15.75" thickBot="1" x14ac:dyDescent="0.3">
      <c r="B45" s="202" t="s">
        <v>50</v>
      </c>
      <c r="C45" s="203"/>
      <c r="D45" s="204"/>
      <c r="E45" s="205"/>
      <c r="F45" s="206">
        <f>SUM(F12:F44)</f>
        <v>11254.95</v>
      </c>
      <c r="G45" s="207"/>
      <c r="H45" s="204"/>
      <c r="I45" s="205"/>
      <c r="J45" s="206">
        <f>SUM(J12:J44)</f>
        <v>8401.4</v>
      </c>
      <c r="K45" s="207"/>
      <c r="L45" s="204"/>
      <c r="M45" s="205"/>
      <c r="N45" s="206">
        <f>SUM(N12:N44)</f>
        <v>9438.1</v>
      </c>
    </row>
    <row r="46" spans="1:16" ht="15.75" thickBot="1" x14ac:dyDescent="0.3">
      <c r="A46" s="136"/>
      <c r="B46" s="153"/>
      <c r="C46" s="208"/>
      <c r="D46" s="209"/>
      <c r="E46" s="210"/>
      <c r="F46" s="210"/>
      <c r="G46" s="208"/>
      <c r="H46" s="209"/>
      <c r="I46" s="210"/>
      <c r="J46" s="210"/>
      <c r="K46" s="208"/>
      <c r="L46" s="209"/>
      <c r="M46" s="210"/>
      <c r="N46" s="210"/>
      <c r="O46" s="136"/>
      <c r="P46" s="136"/>
    </row>
    <row r="47" spans="1:16" x14ac:dyDescent="0.25">
      <c r="B47" s="211" t="s">
        <v>18</v>
      </c>
      <c r="C47" s="212"/>
      <c r="D47" s="213"/>
      <c r="E47" s="214"/>
      <c r="F47" s="215"/>
      <c r="G47" s="216"/>
      <c r="H47" s="213"/>
      <c r="I47" s="214"/>
      <c r="J47" s="217"/>
      <c r="K47" s="216"/>
      <c r="L47" s="213"/>
      <c r="M47" s="214"/>
      <c r="N47" s="217"/>
    </row>
    <row r="48" spans="1:16" x14ac:dyDescent="0.25">
      <c r="B48" s="166" t="s">
        <v>1</v>
      </c>
      <c r="C48" s="167"/>
      <c r="D48" s="187"/>
      <c r="E48" s="188"/>
      <c r="F48" s="170"/>
      <c r="G48" s="173"/>
      <c r="H48" s="168"/>
      <c r="I48" s="169"/>
      <c r="J48" s="174"/>
      <c r="K48" s="173"/>
      <c r="L48" s="168"/>
      <c r="M48" s="169"/>
      <c r="N48" s="174"/>
    </row>
    <row r="49" spans="2:14" x14ac:dyDescent="0.25">
      <c r="B49" s="218" t="str">
        <f>'Hop_Fixed Cost'!$B$10</f>
        <v xml:space="preserve">Tractor  </v>
      </c>
      <c r="C49" s="167"/>
      <c r="D49" s="187"/>
      <c r="E49" s="188"/>
      <c r="F49" s="170">
        <f>'Hop_Fixed Cost'!$I10</f>
        <v>791.66666666666674</v>
      </c>
      <c r="G49" s="173"/>
      <c r="H49" s="168"/>
      <c r="I49" s="169"/>
      <c r="J49" s="170">
        <f>'Hop_Fixed Cost'!$I10</f>
        <v>791.66666666666674</v>
      </c>
      <c r="K49" s="173"/>
      <c r="L49" s="168"/>
      <c r="M49" s="169"/>
      <c r="N49" s="170">
        <f>'Hop_Fixed Cost'!$I10</f>
        <v>791.66666666666674</v>
      </c>
    </row>
    <row r="50" spans="2:14" x14ac:dyDescent="0.25">
      <c r="B50" s="218" t="str">
        <f>'Hop_Fixed Cost'!$B$11</f>
        <v xml:space="preserve">Rototiller </v>
      </c>
      <c r="C50" s="167"/>
      <c r="D50" s="187"/>
      <c r="E50" s="188"/>
      <c r="F50" s="170">
        <f>'Hop_Fixed Cost'!$I11</f>
        <v>64.166666666666657</v>
      </c>
      <c r="G50" s="173"/>
      <c r="H50" s="168"/>
      <c r="I50" s="169"/>
      <c r="J50" s="170">
        <f>'Hop_Fixed Cost'!$I11</f>
        <v>64.166666666666657</v>
      </c>
      <c r="K50" s="173"/>
      <c r="L50" s="168"/>
      <c r="M50" s="169"/>
      <c r="N50" s="170">
        <f>'Hop_Fixed Cost'!$I11</f>
        <v>64.166666666666657</v>
      </c>
    </row>
    <row r="51" spans="2:14" x14ac:dyDescent="0.25">
      <c r="B51" s="218" t="str">
        <f>'Hop_Fixed Cost'!$B$12</f>
        <v>Vacuum sealer</v>
      </c>
      <c r="C51" s="167"/>
      <c r="D51" s="187"/>
      <c r="E51" s="188"/>
      <c r="F51" s="170">
        <f>'Hop_Fixed Cost'!$I12</f>
        <v>250</v>
      </c>
      <c r="G51" s="173"/>
      <c r="H51" s="168"/>
      <c r="I51" s="169"/>
      <c r="J51" s="170">
        <f>'Hop_Fixed Cost'!$I12</f>
        <v>250</v>
      </c>
      <c r="K51" s="173"/>
      <c r="L51" s="168"/>
      <c r="M51" s="169"/>
      <c r="N51" s="170">
        <f>'Hop_Fixed Cost'!$I12</f>
        <v>250</v>
      </c>
    </row>
    <row r="52" spans="2:14" x14ac:dyDescent="0.25">
      <c r="B52" s="218" t="str">
        <f>'Hop_Fixed Cost'!$B$13</f>
        <v>Miniature pelletizer machine</v>
      </c>
      <c r="C52" s="167"/>
      <c r="D52" s="187"/>
      <c r="E52" s="188"/>
      <c r="F52" s="170">
        <f>'Hop_Fixed Cost'!$I13</f>
        <v>91.666666666666671</v>
      </c>
      <c r="G52" s="173"/>
      <c r="H52" s="168"/>
      <c r="I52" s="169"/>
      <c r="J52" s="170">
        <f>'Hop_Fixed Cost'!$I13</f>
        <v>91.666666666666671</v>
      </c>
      <c r="K52" s="173"/>
      <c r="L52" s="168"/>
      <c r="M52" s="169"/>
      <c r="N52" s="170">
        <f>'Hop_Fixed Cost'!$I13</f>
        <v>91.666666666666671</v>
      </c>
    </row>
    <row r="53" spans="2:14" x14ac:dyDescent="0.25">
      <c r="B53" s="218" t="str">
        <f>'Hop_Fixed Cost'!$B$14</f>
        <v xml:space="preserve">Trailer </v>
      </c>
      <c r="C53" s="167"/>
      <c r="D53" s="187"/>
      <c r="E53" s="188"/>
      <c r="F53" s="170">
        <f>'Hop_Fixed Cost'!$I14</f>
        <v>141.66666666666669</v>
      </c>
      <c r="G53" s="173"/>
      <c r="H53" s="168"/>
      <c r="I53" s="169"/>
      <c r="J53" s="170">
        <f>'Hop_Fixed Cost'!$I14</f>
        <v>141.66666666666669</v>
      </c>
      <c r="K53" s="173"/>
      <c r="L53" s="168"/>
      <c r="M53" s="169"/>
      <c r="N53" s="170">
        <f>'Hop_Fixed Cost'!$I14</f>
        <v>141.66666666666669</v>
      </c>
    </row>
    <row r="54" spans="2:14" x14ac:dyDescent="0.25">
      <c r="B54" s="166" t="s">
        <v>51</v>
      </c>
      <c r="C54" s="167"/>
      <c r="D54" s="187"/>
      <c r="E54" s="188"/>
      <c r="F54" s="170">
        <f>'Hop_Fixed Cost'!$I33</f>
        <v>710.41666666666674</v>
      </c>
      <c r="G54" s="173"/>
      <c r="H54" s="168"/>
      <c r="I54" s="169"/>
      <c r="J54" s="174">
        <f t="shared" ref="J54:J57" si="4">F54</f>
        <v>710.41666666666674</v>
      </c>
      <c r="K54" s="173"/>
      <c r="L54" s="168"/>
      <c r="M54" s="169"/>
      <c r="N54" s="174">
        <f t="shared" ref="N54:N57" si="5">J54</f>
        <v>710.41666666666674</v>
      </c>
    </row>
    <row r="55" spans="2:14" x14ac:dyDescent="0.25">
      <c r="B55" s="166" t="s">
        <v>95</v>
      </c>
      <c r="C55" s="167"/>
      <c r="D55" s="187"/>
      <c r="E55" s="188"/>
      <c r="F55" s="170">
        <f>'Hop_Fixed Cost'!$I26</f>
        <v>899.16666666666674</v>
      </c>
      <c r="G55" s="173"/>
      <c r="H55" s="168"/>
      <c r="I55" s="169"/>
      <c r="J55" s="174">
        <f t="shared" si="4"/>
        <v>899.16666666666674</v>
      </c>
      <c r="K55" s="173"/>
      <c r="L55" s="168"/>
      <c r="M55" s="169"/>
      <c r="N55" s="174">
        <f t="shared" si="5"/>
        <v>899.16666666666674</v>
      </c>
    </row>
    <row r="56" spans="2:14" x14ac:dyDescent="0.25">
      <c r="B56" s="166" t="s">
        <v>96</v>
      </c>
      <c r="C56" s="167"/>
      <c r="D56" s="187"/>
      <c r="E56" s="188"/>
      <c r="F56" s="170">
        <f>'Hop_Fixed Cost'!$I42</f>
        <v>187.125</v>
      </c>
      <c r="G56" s="173"/>
      <c r="H56" s="168"/>
      <c r="I56" s="169"/>
      <c r="J56" s="174">
        <f t="shared" si="4"/>
        <v>187.125</v>
      </c>
      <c r="K56" s="173"/>
      <c r="L56" s="168"/>
      <c r="M56" s="169"/>
      <c r="N56" s="174">
        <f t="shared" si="5"/>
        <v>187.125</v>
      </c>
    </row>
    <row r="57" spans="2:14" x14ac:dyDescent="0.25">
      <c r="B57" s="166" t="s">
        <v>19</v>
      </c>
      <c r="C57" s="167"/>
      <c r="D57" s="187"/>
      <c r="E57" s="188"/>
      <c r="F57" s="170">
        <f>'Hop_Fixed Cost'!$I38</f>
        <v>137.5</v>
      </c>
      <c r="G57" s="173"/>
      <c r="H57" s="168"/>
      <c r="I57" s="169"/>
      <c r="J57" s="174">
        <f t="shared" si="4"/>
        <v>137.5</v>
      </c>
      <c r="K57" s="173"/>
      <c r="L57" s="168"/>
      <c r="M57" s="169"/>
      <c r="N57" s="174">
        <f t="shared" si="5"/>
        <v>137.5</v>
      </c>
    </row>
    <row r="58" spans="2:14" x14ac:dyDescent="0.25">
      <c r="B58" s="186" t="s">
        <v>5</v>
      </c>
      <c r="C58" s="167"/>
      <c r="D58" s="187"/>
      <c r="E58" s="188"/>
      <c r="F58" s="170"/>
      <c r="G58" s="173"/>
      <c r="H58" s="168"/>
      <c r="I58" s="169"/>
      <c r="J58" s="174"/>
      <c r="K58" s="173"/>
      <c r="L58" s="168"/>
      <c r="M58" s="169"/>
      <c r="N58" s="174"/>
    </row>
    <row r="59" spans="2:14" x14ac:dyDescent="0.25">
      <c r="B59" s="177" t="str">
        <f>'Hop_Fixed Cost'!$B$45</f>
        <v>Land rent</v>
      </c>
      <c r="C59" s="167"/>
      <c r="D59" s="187"/>
      <c r="E59" s="188"/>
      <c r="F59" s="170">
        <f>'Hop_Fixed Cost'!$I45</f>
        <v>420</v>
      </c>
      <c r="G59" s="173"/>
      <c r="H59" s="168"/>
      <c r="I59" s="169"/>
      <c r="J59" s="170">
        <f>'Hop_Fixed Cost'!$I45</f>
        <v>420</v>
      </c>
      <c r="K59" s="173"/>
      <c r="L59" s="168"/>
      <c r="M59" s="169"/>
      <c r="N59" s="170">
        <f>'Hop_Fixed Cost'!$I45</f>
        <v>420</v>
      </c>
    </row>
    <row r="60" spans="2:14" x14ac:dyDescent="0.25">
      <c r="B60" s="177" t="str">
        <f>'Hop_Fixed Cost'!$B$46</f>
        <v>Liability insurance</v>
      </c>
      <c r="C60" s="167"/>
      <c r="D60" s="187"/>
      <c r="E60" s="188"/>
      <c r="F60" s="170">
        <f>'Hop_Fixed Cost'!$I46</f>
        <v>882</v>
      </c>
      <c r="G60" s="173"/>
      <c r="H60" s="168"/>
      <c r="I60" s="169"/>
      <c r="J60" s="170">
        <f>'Hop_Fixed Cost'!$I46</f>
        <v>882</v>
      </c>
      <c r="K60" s="173"/>
      <c r="L60" s="168"/>
      <c r="M60" s="169"/>
      <c r="N60" s="170">
        <f>'Hop_Fixed Cost'!$I46</f>
        <v>882</v>
      </c>
    </row>
    <row r="61" spans="2:14" x14ac:dyDescent="0.25">
      <c r="B61" s="177" t="str">
        <f>'Hop_Fixed Cost'!$B$47</f>
        <v>Soil test</v>
      </c>
      <c r="C61" s="167"/>
      <c r="D61" s="187"/>
      <c r="E61" s="188"/>
      <c r="F61" s="170">
        <f>'Hop_Fixed Cost'!$I47</f>
        <v>78.75</v>
      </c>
      <c r="G61" s="173"/>
      <c r="H61" s="168"/>
      <c r="I61" s="169"/>
      <c r="J61" s="170">
        <f>'Hop_Fixed Cost'!$I47</f>
        <v>78.75</v>
      </c>
      <c r="K61" s="173"/>
      <c r="L61" s="168"/>
      <c r="M61" s="169"/>
      <c r="N61" s="170">
        <f>'Hop_Fixed Cost'!$I47</f>
        <v>78.75</v>
      </c>
    </row>
    <row r="62" spans="2:14" x14ac:dyDescent="0.25">
      <c r="B62" s="177" t="str">
        <f>'Hop_Fixed Cost'!B48</f>
        <v>Internet and telephone</v>
      </c>
      <c r="C62" s="167"/>
      <c r="D62" s="187"/>
      <c r="E62" s="188"/>
      <c r="F62" s="170">
        <f>'Hop_Fixed Cost'!$I48</f>
        <v>525</v>
      </c>
      <c r="G62" s="173"/>
      <c r="H62" s="168"/>
      <c r="I62" s="169"/>
      <c r="J62" s="170">
        <f>'Hop_Fixed Cost'!$I48</f>
        <v>525</v>
      </c>
      <c r="K62" s="173"/>
      <c r="L62" s="168"/>
      <c r="M62" s="169"/>
      <c r="N62" s="170">
        <f>'Hop_Fixed Cost'!$I48</f>
        <v>525</v>
      </c>
    </row>
    <row r="63" spans="2:14" x14ac:dyDescent="0.25">
      <c r="B63" s="177" t="str">
        <f>'Hop_Fixed Cost'!$B$49</f>
        <v xml:space="preserve">Electricity  </v>
      </c>
      <c r="C63" s="167"/>
      <c r="D63" s="187"/>
      <c r="E63" s="188"/>
      <c r="F63" s="170">
        <f>'Hop_Fixed Cost'!$I49</f>
        <v>504</v>
      </c>
      <c r="G63" s="173"/>
      <c r="H63" s="168"/>
      <c r="I63" s="169"/>
      <c r="J63" s="170">
        <f>'Hop_Fixed Cost'!$I49</f>
        <v>504</v>
      </c>
      <c r="K63" s="173"/>
      <c r="L63" s="168"/>
      <c r="M63" s="169"/>
      <c r="N63" s="170">
        <f>'Hop_Fixed Cost'!$I49</f>
        <v>504</v>
      </c>
    </row>
    <row r="64" spans="2:14" x14ac:dyDescent="0.25">
      <c r="B64" s="177" t="str">
        <f>'Hop_Fixed Cost'!$B$50</f>
        <v>Water</v>
      </c>
      <c r="C64" s="167"/>
      <c r="D64" s="187"/>
      <c r="E64" s="188"/>
      <c r="F64" s="170">
        <f>'Hop_Fixed Cost'!$I50</f>
        <v>52.5</v>
      </c>
      <c r="G64" s="173"/>
      <c r="H64" s="168"/>
      <c r="I64" s="169"/>
      <c r="J64" s="170">
        <f>'Hop_Fixed Cost'!$I50</f>
        <v>52.5</v>
      </c>
      <c r="K64" s="173"/>
      <c r="L64" s="168"/>
      <c r="M64" s="169"/>
      <c r="N64" s="170">
        <f>'Hop_Fixed Cost'!$I50</f>
        <v>52.5</v>
      </c>
    </row>
    <row r="65" spans="2:14" x14ac:dyDescent="0.25">
      <c r="B65" s="177" t="str">
        <f>'Hop_Fixed Cost'!$B$51</f>
        <v>Office supplies</v>
      </c>
      <c r="C65" s="167"/>
      <c r="D65" s="187"/>
      <c r="E65" s="188"/>
      <c r="F65" s="170">
        <f>'Hop_Fixed Cost'!$I51</f>
        <v>525</v>
      </c>
      <c r="G65" s="173"/>
      <c r="H65" s="168"/>
      <c r="I65" s="169"/>
      <c r="J65" s="170">
        <f>'Hop_Fixed Cost'!$I51</f>
        <v>525</v>
      </c>
      <c r="K65" s="173"/>
      <c r="L65" s="168"/>
      <c r="M65" s="169"/>
      <c r="N65" s="170">
        <f>'Hop_Fixed Cost'!$I51</f>
        <v>525</v>
      </c>
    </row>
    <row r="66" spans="2:14" ht="15.75" thickBot="1" x14ac:dyDescent="0.3">
      <c r="B66" s="202" t="s">
        <v>102</v>
      </c>
      <c r="C66" s="203"/>
      <c r="D66" s="204"/>
      <c r="E66" s="205"/>
      <c r="F66" s="206">
        <f>SUM(F48:F65)</f>
        <v>6260.6250000000009</v>
      </c>
      <c r="G66" s="219"/>
      <c r="H66" s="220"/>
      <c r="I66" s="221"/>
      <c r="J66" s="206">
        <f>SUM(J48:J65)</f>
        <v>6260.6250000000009</v>
      </c>
      <c r="K66" s="219"/>
      <c r="L66" s="220"/>
      <c r="M66" s="221"/>
      <c r="N66" s="206">
        <f>SUM(N49:N65)</f>
        <v>6260.6250000000009</v>
      </c>
    </row>
    <row r="67" spans="2:14" ht="15.75" thickBot="1" x14ac:dyDescent="0.3">
      <c r="B67" s="222"/>
      <c r="C67" s="223"/>
      <c r="E67" s="224"/>
      <c r="F67" s="224"/>
      <c r="G67" s="223"/>
      <c r="I67" s="224"/>
      <c r="J67" s="224"/>
      <c r="K67" s="225"/>
      <c r="L67" s="226"/>
      <c r="M67" s="227"/>
      <c r="N67" s="228"/>
    </row>
    <row r="68" spans="2:14" ht="15.75" thickBot="1" x14ac:dyDescent="0.3">
      <c r="B68" s="229" t="s">
        <v>103</v>
      </c>
      <c r="C68" s="230"/>
      <c r="D68" s="231"/>
      <c r="E68" s="232"/>
      <c r="F68" s="233">
        <f>SUM(F45,F66)</f>
        <v>17515.575000000001</v>
      </c>
      <c r="G68" s="234"/>
      <c r="H68" s="235"/>
      <c r="I68" s="232"/>
      <c r="J68" s="233">
        <f>SUM(J45,J66)</f>
        <v>14662.025000000001</v>
      </c>
      <c r="K68" s="236"/>
      <c r="L68" s="237"/>
      <c r="M68" s="238"/>
      <c r="N68" s="233">
        <f>SUM(N45,N66)</f>
        <v>15698.725000000002</v>
      </c>
    </row>
    <row r="69" spans="2:14" ht="15.75" thickBot="1" x14ac:dyDescent="0.3">
      <c r="B69" s="222"/>
      <c r="C69" s="223"/>
      <c r="E69" s="224"/>
      <c r="F69" s="224"/>
      <c r="G69" s="223"/>
      <c r="I69" s="224"/>
      <c r="J69" s="224"/>
      <c r="K69" s="225"/>
      <c r="L69" s="226"/>
      <c r="M69" s="227"/>
      <c r="N69" s="228"/>
    </row>
    <row r="70" spans="2:14" x14ac:dyDescent="0.25">
      <c r="B70" s="239" t="s">
        <v>99</v>
      </c>
      <c r="C70" s="240"/>
      <c r="D70" s="241"/>
      <c r="E70" s="242"/>
      <c r="F70" s="243">
        <f>F7-F45</f>
        <v>-11254.95</v>
      </c>
      <c r="G70" s="244"/>
      <c r="H70" s="245"/>
      <c r="I70" s="242"/>
      <c r="J70" s="243">
        <f>J7-J45</f>
        <v>9098.6</v>
      </c>
      <c r="K70" s="246"/>
      <c r="L70" s="247"/>
      <c r="M70" s="248"/>
      <c r="N70" s="243">
        <f>N7-N45</f>
        <v>12436.9</v>
      </c>
    </row>
    <row r="71" spans="2:14" x14ac:dyDescent="0.25">
      <c r="B71" s="249" t="s">
        <v>101</v>
      </c>
      <c r="C71" s="250"/>
      <c r="D71" s="251"/>
      <c r="E71" s="252"/>
      <c r="F71" s="253">
        <f>F7-F66</f>
        <v>-6260.6250000000009</v>
      </c>
      <c r="G71" s="254"/>
      <c r="H71" s="255"/>
      <c r="I71" s="252"/>
      <c r="J71" s="253">
        <f>J7-J66</f>
        <v>11239.375</v>
      </c>
      <c r="K71" s="256"/>
      <c r="L71" s="257"/>
      <c r="M71" s="258"/>
      <c r="N71" s="253">
        <f>N7-N66</f>
        <v>15614.375</v>
      </c>
    </row>
    <row r="72" spans="2:14" ht="15.75" thickBot="1" x14ac:dyDescent="0.3">
      <c r="B72" s="202" t="s">
        <v>100</v>
      </c>
      <c r="C72" s="259"/>
      <c r="D72" s="259"/>
      <c r="E72" s="260"/>
      <c r="F72" s="261">
        <f>F7-F68</f>
        <v>-17515.575000000001</v>
      </c>
      <c r="G72" s="262"/>
      <c r="H72" s="259"/>
      <c r="I72" s="260"/>
      <c r="J72" s="261">
        <f>J7-J68</f>
        <v>2837.9749999999985</v>
      </c>
      <c r="K72" s="219"/>
      <c r="L72" s="220"/>
      <c r="M72" s="221"/>
      <c r="N72" s="261">
        <f>N7-N68</f>
        <v>6176.2749999999978</v>
      </c>
    </row>
  </sheetData>
  <mergeCells count="2">
    <mergeCell ref="B2:N2"/>
    <mergeCell ref="B3:N3"/>
  </mergeCells>
  <conditionalFormatting sqref="F70:F72 J70:J72 N70:N72">
    <cfRule type="cellIs" dxfId="14" priority="4" operator="lessThan">
      <formula>0</formula>
    </cfRule>
    <cfRule type="cellIs" dxfId="13" priority="5" operator="greaterThan">
      <formula>0</formula>
    </cfRule>
  </conditionalFormatting>
  <conditionalFormatting sqref="F70:F72">
    <cfRule type="cellIs" dxfId="12" priority="3" operator="greaterThan">
      <formula>0</formula>
    </cfRule>
  </conditionalFormatting>
  <conditionalFormatting sqref="J70:J72">
    <cfRule type="cellIs" dxfId="11" priority="2" operator="lessThan">
      <formula>0</formula>
    </cfRule>
  </conditionalFormatting>
  <conditionalFormatting sqref="N70:N72">
    <cfRule type="cellIs" dxfId="10"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72"/>
  <sheetViews>
    <sheetView workbookViewId="0">
      <selection activeCell="L27" sqref="L27"/>
    </sheetView>
  </sheetViews>
  <sheetFormatPr defaultRowHeight="15" x14ac:dyDescent="0.25"/>
  <cols>
    <col min="2" max="2" width="38.28515625" bestFit="1" customWidth="1"/>
    <col min="3" max="3" width="16.42578125" bestFit="1" customWidth="1"/>
    <col min="4" max="4" width="8" bestFit="1" customWidth="1"/>
    <col min="5" max="5" width="6.7109375" bestFit="1" customWidth="1"/>
    <col min="6" max="6" width="10.140625" bestFit="1" customWidth="1"/>
    <col min="7" max="7" width="16.42578125" bestFit="1" customWidth="1"/>
    <col min="8" max="8" width="38.28515625" bestFit="1" customWidth="1"/>
    <col min="9" max="9" width="16.42578125" bestFit="1" customWidth="1"/>
    <col min="10" max="10" width="8" bestFit="1" customWidth="1"/>
    <col min="11" max="11" width="6.7109375" bestFit="1" customWidth="1"/>
    <col min="12" max="12" width="10.140625" bestFit="1" customWidth="1"/>
    <col min="13" max="13" width="16.42578125" bestFit="1" customWidth="1"/>
    <col min="14" max="14" width="38.28515625" bestFit="1" customWidth="1"/>
    <col min="15" max="15" width="16.42578125" bestFit="1" customWidth="1"/>
    <col min="16" max="16" width="8" bestFit="1" customWidth="1"/>
    <col min="17" max="17" width="6.7109375" bestFit="1" customWidth="1"/>
    <col min="18" max="18" width="10.140625" bestFit="1" customWidth="1"/>
    <col min="19" max="19" width="16.42578125" bestFit="1" customWidth="1"/>
    <col min="20" max="20" width="7.5703125" bestFit="1" customWidth="1"/>
    <col min="21" max="21" width="8.140625" bestFit="1" customWidth="1"/>
    <col min="22" max="22" width="9.140625" bestFit="1" customWidth="1"/>
    <col min="23" max="23" width="16.42578125" bestFit="1" customWidth="1"/>
    <col min="24" max="24" width="7.5703125" bestFit="1" customWidth="1"/>
    <col min="25" max="25" width="6.7109375" bestFit="1" customWidth="1"/>
    <col min="26" max="26" width="9.140625" bestFit="1" customWidth="1"/>
  </cols>
  <sheetData>
    <row r="2" spans="2:18" s="1" customFormat="1" ht="18.75" x14ac:dyDescent="0.3">
      <c r="B2" s="6"/>
      <c r="C2" s="6"/>
      <c r="D2" s="6"/>
      <c r="E2" s="6"/>
      <c r="F2" s="6"/>
      <c r="G2" s="6"/>
      <c r="H2" s="6"/>
      <c r="I2" s="6"/>
      <c r="J2" s="6"/>
      <c r="K2" s="6"/>
      <c r="L2" s="6"/>
      <c r="M2" s="6"/>
      <c r="N2" s="6"/>
    </row>
    <row r="3" spans="2:18" s="1" customFormat="1" ht="15.75" customHeight="1" x14ac:dyDescent="0.25">
      <c r="B3" s="132"/>
      <c r="C3" s="132"/>
      <c r="D3" s="132"/>
      <c r="E3" s="132"/>
      <c r="F3" s="132"/>
      <c r="G3" s="132"/>
      <c r="H3" s="132"/>
      <c r="I3" s="132"/>
      <c r="J3" s="132"/>
      <c r="K3" s="132"/>
      <c r="L3" s="132"/>
      <c r="M3" s="132"/>
      <c r="N3" s="132"/>
    </row>
    <row r="4" spans="2:18" ht="15.75" thickBot="1" x14ac:dyDescent="0.3"/>
    <row r="5" spans="2:18" x14ac:dyDescent="0.25">
      <c r="B5" s="22"/>
      <c r="C5" s="28" t="s">
        <v>108</v>
      </c>
      <c r="D5" s="29"/>
      <c r="E5" s="29"/>
      <c r="F5" s="30"/>
      <c r="H5" s="22"/>
      <c r="I5" s="28" t="s">
        <v>107</v>
      </c>
      <c r="J5" s="31"/>
      <c r="K5" s="31"/>
      <c r="L5" s="32"/>
      <c r="N5" s="22"/>
      <c r="O5" s="33" t="s">
        <v>109</v>
      </c>
      <c r="P5" s="31"/>
      <c r="Q5" s="31"/>
      <c r="R5" s="32"/>
    </row>
    <row r="6" spans="2:18" x14ac:dyDescent="0.25">
      <c r="B6" s="24" t="s">
        <v>9</v>
      </c>
      <c r="C6" s="25" t="s">
        <v>88</v>
      </c>
      <c r="D6" s="26" t="s">
        <v>10</v>
      </c>
      <c r="E6" s="26" t="s">
        <v>27</v>
      </c>
      <c r="F6" s="27" t="s">
        <v>80</v>
      </c>
      <c r="H6" s="24" t="s">
        <v>9</v>
      </c>
      <c r="I6" s="25" t="s">
        <v>88</v>
      </c>
      <c r="J6" s="26" t="s">
        <v>10</v>
      </c>
      <c r="K6" s="26" t="s">
        <v>27</v>
      </c>
      <c r="L6" s="27" t="s">
        <v>80</v>
      </c>
      <c r="N6" s="24" t="s">
        <v>9</v>
      </c>
      <c r="O6" s="25" t="s">
        <v>88</v>
      </c>
      <c r="P6" s="26" t="s">
        <v>10</v>
      </c>
      <c r="Q6" s="26" t="s">
        <v>27</v>
      </c>
      <c r="R6" s="27" t="s">
        <v>80</v>
      </c>
    </row>
    <row r="7" spans="2:18" ht="15.75" thickBot="1" x14ac:dyDescent="0.3">
      <c r="B7" s="23" t="s">
        <v>98</v>
      </c>
      <c r="C7" s="11">
        <v>0</v>
      </c>
      <c r="D7" s="10" t="s">
        <v>29</v>
      </c>
      <c r="E7" s="12">
        <v>17.5</v>
      </c>
      <c r="F7" s="13">
        <f>C7*E7</f>
        <v>0</v>
      </c>
      <c r="H7" s="23" t="s">
        <v>98</v>
      </c>
      <c r="I7" s="11">
        <v>1000</v>
      </c>
      <c r="J7" s="10" t="s">
        <v>29</v>
      </c>
      <c r="K7" s="12">
        <v>17.5</v>
      </c>
      <c r="L7" s="13">
        <v>17500</v>
      </c>
      <c r="N7" s="23" t="s">
        <v>98</v>
      </c>
      <c r="O7" s="11">
        <v>1250</v>
      </c>
      <c r="P7" s="10" t="s">
        <v>29</v>
      </c>
      <c r="Q7" s="12">
        <v>17.5</v>
      </c>
      <c r="R7" s="13">
        <v>21875</v>
      </c>
    </row>
    <row r="8" spans="2:18" ht="15.75" thickBot="1" x14ac:dyDescent="0.3">
      <c r="B8" s="43"/>
      <c r="C8" s="5"/>
      <c r="D8" s="2"/>
      <c r="E8" s="2"/>
      <c r="F8" s="124"/>
      <c r="H8" s="43"/>
      <c r="I8" s="3"/>
      <c r="J8" s="5"/>
      <c r="K8" s="2"/>
      <c r="L8" s="133"/>
      <c r="N8" s="43"/>
      <c r="O8" s="3"/>
      <c r="P8" s="3"/>
      <c r="Q8" s="5"/>
      <c r="R8" s="133"/>
    </row>
    <row r="9" spans="2:18" x14ac:dyDescent="0.25">
      <c r="B9" s="14" t="s">
        <v>28</v>
      </c>
      <c r="C9" s="15" t="s">
        <v>88</v>
      </c>
      <c r="D9" s="35" t="s">
        <v>10</v>
      </c>
      <c r="E9" s="35" t="s">
        <v>27</v>
      </c>
      <c r="F9" s="17" t="s">
        <v>80</v>
      </c>
      <c r="H9" s="14" t="s">
        <v>28</v>
      </c>
      <c r="I9" s="15" t="s">
        <v>88</v>
      </c>
      <c r="J9" s="35" t="s">
        <v>10</v>
      </c>
      <c r="K9" s="35" t="s">
        <v>27</v>
      </c>
      <c r="L9" s="17" t="s">
        <v>80</v>
      </c>
      <c r="N9" s="14" t="s">
        <v>28</v>
      </c>
      <c r="O9" s="76" t="s">
        <v>88</v>
      </c>
      <c r="P9" s="16" t="s">
        <v>10</v>
      </c>
      <c r="Q9" s="35" t="s">
        <v>27</v>
      </c>
      <c r="R9" s="17" t="s">
        <v>80</v>
      </c>
    </row>
    <row r="10" spans="2:18" x14ac:dyDescent="0.25">
      <c r="B10" s="57" t="s">
        <v>11</v>
      </c>
      <c r="C10" s="44"/>
      <c r="D10" s="44"/>
      <c r="E10" s="44"/>
      <c r="F10" s="58"/>
      <c r="H10" s="57" t="s">
        <v>11</v>
      </c>
      <c r="I10" s="57"/>
      <c r="J10" s="44"/>
      <c r="K10" s="44"/>
      <c r="L10" s="58"/>
      <c r="N10" s="57" t="s">
        <v>11</v>
      </c>
      <c r="O10" s="57"/>
      <c r="P10" s="44"/>
      <c r="Q10" s="44"/>
      <c r="R10" s="58"/>
    </row>
    <row r="11" spans="2:18" x14ac:dyDescent="0.25">
      <c r="B11" s="59" t="s">
        <v>12</v>
      </c>
      <c r="C11" s="45"/>
      <c r="D11" s="46"/>
      <c r="E11" s="47"/>
      <c r="F11" s="60"/>
      <c r="H11" s="59" t="s">
        <v>12</v>
      </c>
      <c r="I11" s="69"/>
      <c r="J11" s="46"/>
      <c r="K11" s="47"/>
      <c r="L11" s="60"/>
      <c r="N11" s="59" t="s">
        <v>12</v>
      </c>
      <c r="O11" s="69"/>
      <c r="P11" s="46"/>
      <c r="Q11" s="47"/>
      <c r="R11" s="60"/>
    </row>
    <row r="12" spans="2:18" x14ac:dyDescent="0.25">
      <c r="B12" s="126" t="s">
        <v>39</v>
      </c>
      <c r="C12" s="45">
        <v>1000</v>
      </c>
      <c r="D12" s="46" t="s">
        <v>13</v>
      </c>
      <c r="E12" s="47">
        <v>3</v>
      </c>
      <c r="F12" s="60">
        <f>C12*E12</f>
        <v>3000</v>
      </c>
      <c r="H12" s="126" t="s">
        <v>39</v>
      </c>
      <c r="I12" s="70"/>
      <c r="J12" s="46"/>
      <c r="K12" s="47"/>
      <c r="L12" s="65"/>
      <c r="N12" s="126" t="s">
        <v>39</v>
      </c>
      <c r="O12" s="70"/>
      <c r="P12" s="46"/>
      <c r="Q12" s="47"/>
      <c r="R12" s="65"/>
    </row>
    <row r="13" spans="2:18" x14ac:dyDescent="0.25">
      <c r="B13" s="126" t="s">
        <v>38</v>
      </c>
      <c r="C13" s="45">
        <v>50</v>
      </c>
      <c r="D13" s="46" t="s">
        <v>29</v>
      </c>
      <c r="E13" s="47">
        <v>0.8</v>
      </c>
      <c r="F13" s="60">
        <f>C13*E13</f>
        <v>40</v>
      </c>
      <c r="H13" s="126" t="s">
        <v>38</v>
      </c>
      <c r="I13" s="70">
        <v>50</v>
      </c>
      <c r="J13" s="46" t="s">
        <v>29</v>
      </c>
      <c r="K13" s="47">
        <v>0.8</v>
      </c>
      <c r="L13" s="65">
        <v>40</v>
      </c>
      <c r="N13" s="126" t="s">
        <v>38</v>
      </c>
      <c r="O13" s="70">
        <v>50</v>
      </c>
      <c r="P13" s="46" t="s">
        <v>29</v>
      </c>
      <c r="Q13" s="47">
        <v>0.8</v>
      </c>
      <c r="R13" s="65">
        <v>40</v>
      </c>
    </row>
    <row r="14" spans="2:18" x14ac:dyDescent="0.25">
      <c r="B14" s="59" t="s">
        <v>41</v>
      </c>
      <c r="C14" s="45"/>
      <c r="D14" s="46"/>
      <c r="E14" s="47"/>
      <c r="F14" s="60"/>
      <c r="H14" s="59" t="s">
        <v>41</v>
      </c>
      <c r="I14" s="70"/>
      <c r="J14" s="46"/>
      <c r="K14" s="47"/>
      <c r="L14" s="65"/>
      <c r="N14" s="59" t="s">
        <v>41</v>
      </c>
      <c r="O14" s="70"/>
      <c r="P14" s="46"/>
      <c r="Q14" s="47"/>
      <c r="R14" s="65"/>
    </row>
    <row r="15" spans="2:18" x14ac:dyDescent="0.25">
      <c r="B15" s="126" t="s">
        <v>89</v>
      </c>
      <c r="C15" s="45">
        <v>80</v>
      </c>
      <c r="D15" s="46" t="s">
        <v>29</v>
      </c>
      <c r="E15" s="47">
        <v>3.15</v>
      </c>
      <c r="F15" s="60">
        <f>C15*E15</f>
        <v>252</v>
      </c>
      <c r="H15" s="126" t="s">
        <v>89</v>
      </c>
      <c r="I15" s="70">
        <v>160</v>
      </c>
      <c r="J15" s="46" t="s">
        <v>29</v>
      </c>
      <c r="K15" s="47">
        <v>3.15</v>
      </c>
      <c r="L15" s="65">
        <v>504</v>
      </c>
      <c r="N15" s="126" t="s">
        <v>89</v>
      </c>
      <c r="O15" s="70">
        <v>160</v>
      </c>
      <c r="P15" s="46" t="s">
        <v>29</v>
      </c>
      <c r="Q15" s="47">
        <v>3.15</v>
      </c>
      <c r="R15" s="65">
        <v>504</v>
      </c>
    </row>
    <row r="16" spans="2:18" x14ac:dyDescent="0.25">
      <c r="B16" s="127" t="s">
        <v>40</v>
      </c>
      <c r="C16" s="51"/>
      <c r="D16" s="46"/>
      <c r="E16" s="47"/>
      <c r="F16" s="60">
        <v>125</v>
      </c>
      <c r="H16" s="127" t="s">
        <v>40</v>
      </c>
      <c r="I16" s="70"/>
      <c r="J16" s="46"/>
      <c r="K16" s="47"/>
      <c r="L16" s="65">
        <v>250</v>
      </c>
      <c r="N16" s="127" t="s">
        <v>40</v>
      </c>
      <c r="O16" s="70"/>
      <c r="P16" s="46"/>
      <c r="Q16" s="47"/>
      <c r="R16" s="65">
        <v>250</v>
      </c>
    </row>
    <row r="17" spans="2:18" x14ac:dyDescent="0.25">
      <c r="B17" s="127" t="s">
        <v>42</v>
      </c>
      <c r="C17" s="51"/>
      <c r="D17" s="46"/>
      <c r="E17" s="47"/>
      <c r="F17" s="60">
        <v>50</v>
      </c>
      <c r="H17" s="127" t="s">
        <v>42</v>
      </c>
      <c r="I17" s="70"/>
      <c r="J17" s="46"/>
      <c r="K17" s="47"/>
      <c r="L17" s="65">
        <v>100</v>
      </c>
      <c r="N17" s="127" t="s">
        <v>42</v>
      </c>
      <c r="O17" s="70"/>
      <c r="P17" s="46"/>
      <c r="Q17" s="47"/>
      <c r="R17" s="65">
        <v>100</v>
      </c>
    </row>
    <row r="18" spans="2:18" x14ac:dyDescent="0.25">
      <c r="B18" s="59" t="s">
        <v>14</v>
      </c>
      <c r="C18" s="45"/>
      <c r="D18" s="46"/>
      <c r="E18" s="47"/>
      <c r="F18" s="60"/>
      <c r="H18" s="59" t="s">
        <v>14</v>
      </c>
      <c r="I18" s="70"/>
      <c r="J18" s="46"/>
      <c r="K18" s="47"/>
      <c r="L18" s="65"/>
      <c r="N18" s="59" t="s">
        <v>14</v>
      </c>
      <c r="O18" s="70"/>
      <c r="P18" s="46"/>
      <c r="Q18" s="47"/>
      <c r="R18" s="65"/>
    </row>
    <row r="19" spans="2:18" x14ac:dyDescent="0.25">
      <c r="B19" s="81" t="s">
        <v>43</v>
      </c>
      <c r="C19" s="51"/>
      <c r="D19" s="46"/>
      <c r="E19" s="47"/>
      <c r="F19" s="60"/>
      <c r="H19" s="81" t="s">
        <v>43</v>
      </c>
      <c r="I19" s="70"/>
      <c r="J19" s="46"/>
      <c r="K19" s="47"/>
      <c r="L19" s="65">
        <v>50</v>
      </c>
      <c r="N19" s="81" t="s">
        <v>43</v>
      </c>
      <c r="O19" s="70"/>
      <c r="P19" s="46"/>
      <c r="Q19" s="47"/>
      <c r="R19" s="65">
        <v>50</v>
      </c>
    </row>
    <row r="20" spans="2:18" x14ac:dyDescent="0.25">
      <c r="B20" s="81" t="s">
        <v>44</v>
      </c>
      <c r="C20" s="51"/>
      <c r="D20" s="46"/>
      <c r="E20" s="47"/>
      <c r="F20" s="60">
        <v>700</v>
      </c>
      <c r="H20" s="81" t="s">
        <v>44</v>
      </c>
      <c r="I20" s="70"/>
      <c r="J20" s="46"/>
      <c r="K20" s="47"/>
      <c r="L20" s="65">
        <v>700</v>
      </c>
      <c r="N20" s="81" t="s">
        <v>44</v>
      </c>
      <c r="O20" s="70"/>
      <c r="P20" s="46"/>
      <c r="Q20" s="47"/>
      <c r="R20" s="65">
        <v>700</v>
      </c>
    </row>
    <row r="21" spans="2:18" x14ac:dyDescent="0.25">
      <c r="B21" s="59" t="s">
        <v>15</v>
      </c>
      <c r="C21" s="45"/>
      <c r="D21" s="46"/>
      <c r="E21" s="47"/>
      <c r="F21" s="60"/>
      <c r="H21" s="59" t="s">
        <v>15</v>
      </c>
      <c r="I21" s="70"/>
      <c r="J21" s="46"/>
      <c r="K21" s="47"/>
      <c r="L21" s="65"/>
      <c r="N21" s="59" t="s">
        <v>15</v>
      </c>
      <c r="O21" s="70"/>
      <c r="P21" s="46"/>
      <c r="Q21" s="47"/>
      <c r="R21" s="65"/>
    </row>
    <row r="22" spans="2:18" x14ac:dyDescent="0.25">
      <c r="B22" s="128" t="s">
        <v>23</v>
      </c>
      <c r="C22" s="45">
        <v>40</v>
      </c>
      <c r="D22" s="46" t="s">
        <v>16</v>
      </c>
      <c r="E22" s="47">
        <v>15</v>
      </c>
      <c r="F22" s="60">
        <f>C22*E22</f>
        <v>600</v>
      </c>
      <c r="H22" s="128" t="s">
        <v>23</v>
      </c>
      <c r="I22" s="70"/>
      <c r="J22" s="46"/>
      <c r="K22" s="47"/>
      <c r="L22" s="65"/>
      <c r="N22" s="128" t="s">
        <v>23</v>
      </c>
      <c r="O22" s="70"/>
      <c r="P22" s="46"/>
      <c r="Q22" s="47"/>
      <c r="R22" s="65"/>
    </row>
    <row r="23" spans="2:18" x14ac:dyDescent="0.25">
      <c r="B23" s="128" t="s">
        <v>82</v>
      </c>
      <c r="C23" s="45">
        <v>3</v>
      </c>
      <c r="D23" s="46" t="s">
        <v>16</v>
      </c>
      <c r="E23" s="47">
        <v>12</v>
      </c>
      <c r="F23" s="60">
        <f>C23*E23</f>
        <v>36</v>
      </c>
      <c r="H23" s="128" t="s">
        <v>82</v>
      </c>
      <c r="I23" s="69">
        <v>6</v>
      </c>
      <c r="J23" s="46" t="s">
        <v>16</v>
      </c>
      <c r="K23" s="47">
        <v>12</v>
      </c>
      <c r="L23" s="60">
        <v>72</v>
      </c>
      <c r="N23" s="128" t="s">
        <v>82</v>
      </c>
      <c r="O23" s="69">
        <v>6</v>
      </c>
      <c r="P23" s="46" t="s">
        <v>16</v>
      </c>
      <c r="Q23" s="47">
        <v>12</v>
      </c>
      <c r="R23" s="60">
        <v>72</v>
      </c>
    </row>
    <row r="24" spans="2:18" x14ac:dyDescent="0.25">
      <c r="B24" s="129" t="s">
        <v>83</v>
      </c>
      <c r="C24" s="51"/>
      <c r="D24" s="52"/>
      <c r="E24" s="53"/>
      <c r="F24" s="61">
        <v>3000</v>
      </c>
      <c r="H24" s="129" t="s">
        <v>83</v>
      </c>
      <c r="I24" s="71"/>
      <c r="J24" s="52"/>
      <c r="K24" s="53"/>
      <c r="L24" s="72"/>
      <c r="N24" s="129" t="s">
        <v>83</v>
      </c>
      <c r="O24" s="71"/>
      <c r="P24" s="52"/>
      <c r="Q24" s="53"/>
      <c r="R24" s="72"/>
    </row>
    <row r="25" spans="2:18" x14ac:dyDescent="0.25">
      <c r="B25" s="128" t="s">
        <v>106</v>
      </c>
      <c r="C25" s="51">
        <v>35</v>
      </c>
      <c r="D25" s="46" t="s">
        <v>16</v>
      </c>
      <c r="E25" s="47">
        <v>12</v>
      </c>
      <c r="F25" s="60">
        <f t="shared" ref="F25:F30" si="0">C25*E25</f>
        <v>420</v>
      </c>
      <c r="H25" s="128" t="s">
        <v>106</v>
      </c>
      <c r="I25" s="73">
        <v>35</v>
      </c>
      <c r="J25" s="46" t="s">
        <v>16</v>
      </c>
      <c r="K25" s="47">
        <v>12</v>
      </c>
      <c r="L25" s="60">
        <v>420</v>
      </c>
      <c r="N25" s="128" t="s">
        <v>106</v>
      </c>
      <c r="O25" s="73">
        <v>35</v>
      </c>
      <c r="P25" s="46" t="s">
        <v>16</v>
      </c>
      <c r="Q25" s="47">
        <v>12</v>
      </c>
      <c r="R25" s="60">
        <v>420</v>
      </c>
    </row>
    <row r="26" spans="2:18" x14ac:dyDescent="0.25">
      <c r="B26" s="129" t="s">
        <v>84</v>
      </c>
      <c r="C26" s="51">
        <v>50</v>
      </c>
      <c r="D26" s="46" t="s">
        <v>16</v>
      </c>
      <c r="E26" s="47">
        <v>12</v>
      </c>
      <c r="F26" s="60">
        <f t="shared" si="0"/>
        <v>600</v>
      </c>
      <c r="H26" s="129" t="s">
        <v>84</v>
      </c>
      <c r="I26" s="73">
        <v>50</v>
      </c>
      <c r="J26" s="46" t="s">
        <v>16</v>
      </c>
      <c r="K26" s="47">
        <v>12</v>
      </c>
      <c r="L26" s="60">
        <v>600</v>
      </c>
      <c r="N26" s="129" t="s">
        <v>84</v>
      </c>
      <c r="O26" s="73">
        <v>50</v>
      </c>
      <c r="P26" s="46" t="s">
        <v>16</v>
      </c>
      <c r="Q26" s="47">
        <v>12</v>
      </c>
      <c r="R26" s="60">
        <v>600</v>
      </c>
    </row>
    <row r="27" spans="2:18" x14ac:dyDescent="0.25">
      <c r="B27" s="129" t="s">
        <v>20</v>
      </c>
      <c r="C27" s="51">
        <v>16</v>
      </c>
      <c r="D27" s="46" t="s">
        <v>16</v>
      </c>
      <c r="E27" s="47">
        <v>12</v>
      </c>
      <c r="F27" s="60">
        <f t="shared" si="0"/>
        <v>192</v>
      </c>
      <c r="H27" s="129" t="s">
        <v>20</v>
      </c>
      <c r="I27" s="73">
        <v>16</v>
      </c>
      <c r="J27" s="46" t="s">
        <v>16</v>
      </c>
      <c r="K27" s="47">
        <v>12</v>
      </c>
      <c r="L27" s="60">
        <v>192</v>
      </c>
      <c r="N27" s="129" t="s">
        <v>20</v>
      </c>
      <c r="O27" s="73">
        <v>16</v>
      </c>
      <c r="P27" s="46" t="s">
        <v>16</v>
      </c>
      <c r="Q27" s="47">
        <v>12</v>
      </c>
      <c r="R27" s="60">
        <v>192</v>
      </c>
    </row>
    <row r="28" spans="2:18" x14ac:dyDescent="0.25">
      <c r="B28" s="129" t="s">
        <v>45</v>
      </c>
      <c r="C28" s="51">
        <v>4</v>
      </c>
      <c r="D28" s="46" t="s">
        <v>16</v>
      </c>
      <c r="E28" s="47">
        <v>12</v>
      </c>
      <c r="F28" s="60">
        <f t="shared" si="0"/>
        <v>48</v>
      </c>
      <c r="H28" s="129" t="s">
        <v>45</v>
      </c>
      <c r="I28" s="73">
        <v>4</v>
      </c>
      <c r="J28" s="46" t="s">
        <v>16</v>
      </c>
      <c r="K28" s="47">
        <v>12</v>
      </c>
      <c r="L28" s="60">
        <v>48</v>
      </c>
      <c r="N28" s="129" t="s">
        <v>45</v>
      </c>
      <c r="O28" s="73">
        <v>4</v>
      </c>
      <c r="P28" s="46" t="s">
        <v>16</v>
      </c>
      <c r="Q28" s="47">
        <v>12</v>
      </c>
      <c r="R28" s="60">
        <v>48</v>
      </c>
    </row>
    <row r="29" spans="2:18" x14ac:dyDescent="0.25">
      <c r="B29" s="126" t="s">
        <v>91</v>
      </c>
      <c r="C29" s="51">
        <v>8</v>
      </c>
      <c r="D29" s="46" t="s">
        <v>16</v>
      </c>
      <c r="E29" s="47">
        <v>12</v>
      </c>
      <c r="F29" s="60">
        <f t="shared" si="0"/>
        <v>96</v>
      </c>
      <c r="H29" s="126" t="s">
        <v>91</v>
      </c>
      <c r="I29" s="73">
        <v>8</v>
      </c>
      <c r="J29" s="46" t="s">
        <v>16</v>
      </c>
      <c r="K29" s="47">
        <v>12</v>
      </c>
      <c r="L29" s="60">
        <v>96</v>
      </c>
      <c r="N29" s="126" t="s">
        <v>91</v>
      </c>
      <c r="O29" s="73">
        <v>8</v>
      </c>
      <c r="P29" s="46" t="s">
        <v>16</v>
      </c>
      <c r="Q29" s="47">
        <v>12</v>
      </c>
      <c r="R29" s="60">
        <v>96</v>
      </c>
    </row>
    <row r="30" spans="2:18" x14ac:dyDescent="0.25">
      <c r="B30" s="129" t="s">
        <v>90</v>
      </c>
      <c r="C30" s="51">
        <v>8</v>
      </c>
      <c r="D30" s="46" t="s">
        <v>16</v>
      </c>
      <c r="E30" s="47">
        <v>12</v>
      </c>
      <c r="F30" s="60">
        <f t="shared" si="0"/>
        <v>96</v>
      </c>
      <c r="H30" s="129" t="s">
        <v>90</v>
      </c>
      <c r="I30" s="73">
        <v>8</v>
      </c>
      <c r="J30" s="46" t="s">
        <v>16</v>
      </c>
      <c r="K30" s="47">
        <v>12</v>
      </c>
      <c r="L30" s="60">
        <v>96</v>
      </c>
      <c r="N30" s="129" t="s">
        <v>90</v>
      </c>
      <c r="O30" s="73">
        <v>8</v>
      </c>
      <c r="P30" s="46" t="s">
        <v>16</v>
      </c>
      <c r="Q30" s="47">
        <v>12</v>
      </c>
      <c r="R30" s="60">
        <v>96</v>
      </c>
    </row>
    <row r="31" spans="2:18" x14ac:dyDescent="0.25">
      <c r="B31" s="129" t="s">
        <v>46</v>
      </c>
      <c r="C31" s="51"/>
      <c r="D31" s="46"/>
      <c r="E31" s="53"/>
      <c r="F31" s="60"/>
      <c r="H31" s="129" t="s">
        <v>46</v>
      </c>
      <c r="I31" s="70">
        <v>7.5</v>
      </c>
      <c r="J31" s="46" t="s">
        <v>16</v>
      </c>
      <c r="K31" s="47">
        <v>12</v>
      </c>
      <c r="L31" s="65">
        <v>90</v>
      </c>
      <c r="N31" s="129" t="s">
        <v>46</v>
      </c>
      <c r="O31" s="70">
        <v>10</v>
      </c>
      <c r="P31" s="46" t="s">
        <v>16</v>
      </c>
      <c r="Q31" s="47">
        <v>12</v>
      </c>
      <c r="R31" s="65">
        <v>120</v>
      </c>
    </row>
    <row r="32" spans="2:18" x14ac:dyDescent="0.25">
      <c r="B32" s="129" t="s">
        <v>47</v>
      </c>
      <c r="C32" s="51"/>
      <c r="D32" s="46"/>
      <c r="E32" s="47"/>
      <c r="F32" s="60"/>
      <c r="H32" s="129" t="s">
        <v>47</v>
      </c>
      <c r="I32" s="70">
        <v>67.5</v>
      </c>
      <c r="J32" s="46" t="s">
        <v>16</v>
      </c>
      <c r="K32" s="47">
        <v>12</v>
      </c>
      <c r="L32" s="65">
        <v>810</v>
      </c>
      <c r="N32" s="129" t="s">
        <v>47</v>
      </c>
      <c r="O32" s="70">
        <v>90</v>
      </c>
      <c r="P32" s="46" t="s">
        <v>16</v>
      </c>
      <c r="Q32" s="47">
        <v>12</v>
      </c>
      <c r="R32" s="65">
        <v>1080</v>
      </c>
    </row>
    <row r="33" spans="2:18" x14ac:dyDescent="0.25">
      <c r="B33" s="129" t="s">
        <v>81</v>
      </c>
      <c r="C33" s="51"/>
      <c r="D33" s="46"/>
      <c r="E33" s="47"/>
      <c r="F33" s="60"/>
      <c r="H33" s="129" t="s">
        <v>81</v>
      </c>
      <c r="I33" s="70">
        <v>8</v>
      </c>
      <c r="J33" s="46" t="s">
        <v>16</v>
      </c>
      <c r="K33" s="47">
        <v>12</v>
      </c>
      <c r="L33" s="65">
        <v>96</v>
      </c>
      <c r="N33" s="129" t="s">
        <v>81</v>
      </c>
      <c r="O33" s="70">
        <v>10</v>
      </c>
      <c r="P33" s="46" t="s">
        <v>16</v>
      </c>
      <c r="Q33" s="47">
        <v>12</v>
      </c>
      <c r="R33" s="65">
        <v>120</v>
      </c>
    </row>
    <row r="34" spans="2:18" x14ac:dyDescent="0.25">
      <c r="B34" s="129" t="s">
        <v>48</v>
      </c>
      <c r="C34" s="51"/>
      <c r="D34" s="46"/>
      <c r="E34" s="47"/>
      <c r="F34" s="60"/>
      <c r="H34" s="129" t="s">
        <v>48</v>
      </c>
      <c r="I34" s="70">
        <v>45</v>
      </c>
      <c r="J34" s="46" t="s">
        <v>16</v>
      </c>
      <c r="K34" s="47">
        <v>12</v>
      </c>
      <c r="L34" s="65">
        <v>540</v>
      </c>
      <c r="N34" s="129" t="s">
        <v>48</v>
      </c>
      <c r="O34" s="70">
        <v>60</v>
      </c>
      <c r="P34" s="46" t="s">
        <v>16</v>
      </c>
      <c r="Q34" s="47">
        <v>12</v>
      </c>
      <c r="R34" s="65">
        <v>720</v>
      </c>
    </row>
    <row r="35" spans="2:18" x14ac:dyDescent="0.25">
      <c r="B35" s="62" t="s">
        <v>25</v>
      </c>
      <c r="C35" s="45"/>
      <c r="D35" s="54"/>
      <c r="E35" s="48"/>
      <c r="F35" s="60"/>
      <c r="H35" s="62" t="s">
        <v>25</v>
      </c>
      <c r="I35" s="70"/>
      <c r="J35" s="46"/>
      <c r="K35" s="47"/>
      <c r="L35" s="65"/>
      <c r="N35" s="62" t="s">
        <v>25</v>
      </c>
      <c r="O35" s="70"/>
      <c r="P35" s="46"/>
      <c r="Q35" s="47"/>
      <c r="R35" s="65"/>
    </row>
    <row r="36" spans="2:18" x14ac:dyDescent="0.25">
      <c r="B36" s="130" t="s">
        <v>78</v>
      </c>
      <c r="C36" s="55"/>
      <c r="D36" s="56"/>
      <c r="E36" s="56"/>
      <c r="F36" s="63"/>
      <c r="H36" s="130" t="s">
        <v>78</v>
      </c>
      <c r="I36" s="74">
        <v>8</v>
      </c>
      <c r="J36" s="56" t="s">
        <v>16</v>
      </c>
      <c r="K36" s="56">
        <v>200</v>
      </c>
      <c r="L36" s="60">
        <v>1600</v>
      </c>
      <c r="N36" s="130" t="s">
        <v>78</v>
      </c>
      <c r="O36" s="77">
        <v>10</v>
      </c>
      <c r="P36" s="49" t="s">
        <v>16</v>
      </c>
      <c r="Q36" s="49">
        <v>200</v>
      </c>
      <c r="R36" s="78">
        <v>2000</v>
      </c>
    </row>
    <row r="37" spans="2:18" x14ac:dyDescent="0.25">
      <c r="B37" s="131" t="s">
        <v>92</v>
      </c>
      <c r="C37" s="51"/>
      <c r="D37" s="52"/>
      <c r="E37" s="52"/>
      <c r="F37" s="64">
        <v>500</v>
      </c>
      <c r="H37" s="131" t="s">
        <v>92</v>
      </c>
      <c r="I37" s="71"/>
      <c r="J37" s="52"/>
      <c r="K37" s="52"/>
      <c r="L37" s="75"/>
      <c r="N37" s="131" t="s">
        <v>92</v>
      </c>
      <c r="O37" s="71"/>
      <c r="P37" s="52"/>
      <c r="Q37" s="52"/>
      <c r="R37" s="75"/>
    </row>
    <row r="38" spans="2:18" x14ac:dyDescent="0.25">
      <c r="B38" s="81" t="s">
        <v>49</v>
      </c>
      <c r="C38" s="45">
        <v>2000</v>
      </c>
      <c r="D38" s="54" t="s">
        <v>86</v>
      </c>
      <c r="E38" s="48">
        <v>0.17</v>
      </c>
      <c r="F38" s="60">
        <f>C38*E38</f>
        <v>340</v>
      </c>
      <c r="H38" s="81" t="s">
        <v>49</v>
      </c>
      <c r="I38" s="69">
        <v>2000</v>
      </c>
      <c r="J38" s="54" t="s">
        <v>86</v>
      </c>
      <c r="K38" s="48">
        <v>0.17</v>
      </c>
      <c r="L38" s="60">
        <v>340</v>
      </c>
      <c r="N38" s="81" t="s">
        <v>49</v>
      </c>
      <c r="O38" s="69">
        <v>2000</v>
      </c>
      <c r="P38" s="54" t="s">
        <v>86</v>
      </c>
      <c r="Q38" s="48">
        <v>0.17</v>
      </c>
      <c r="R38" s="60">
        <v>340</v>
      </c>
    </row>
    <row r="39" spans="2:18" x14ac:dyDescent="0.25">
      <c r="B39" s="81" t="s">
        <v>105</v>
      </c>
      <c r="C39" s="45">
        <v>5</v>
      </c>
      <c r="D39" s="54" t="s">
        <v>29</v>
      </c>
      <c r="E39" s="48">
        <v>60</v>
      </c>
      <c r="F39" s="60">
        <f>C39*E39</f>
        <v>300</v>
      </c>
      <c r="H39" s="81" t="s">
        <v>104</v>
      </c>
      <c r="I39" s="69">
        <v>5</v>
      </c>
      <c r="J39" s="54" t="s">
        <v>29</v>
      </c>
      <c r="K39" s="48">
        <v>60</v>
      </c>
      <c r="L39" s="60">
        <v>300</v>
      </c>
      <c r="N39" s="81" t="s">
        <v>104</v>
      </c>
      <c r="O39" s="69">
        <v>5</v>
      </c>
      <c r="P39" s="54" t="s">
        <v>29</v>
      </c>
      <c r="Q39" s="48">
        <v>60</v>
      </c>
      <c r="R39" s="60">
        <v>300</v>
      </c>
    </row>
    <row r="40" spans="2:18" x14ac:dyDescent="0.25">
      <c r="B40" s="126" t="s">
        <v>85</v>
      </c>
      <c r="C40" s="51"/>
      <c r="D40" s="46"/>
      <c r="E40" s="48"/>
      <c r="F40" s="60"/>
      <c r="H40" s="126" t="s">
        <v>85</v>
      </c>
      <c r="I40" s="70"/>
      <c r="J40" s="46"/>
      <c r="K40" s="47"/>
      <c r="L40" s="65">
        <v>100</v>
      </c>
      <c r="N40" s="126" t="s">
        <v>85</v>
      </c>
      <c r="O40" s="70"/>
      <c r="P40" s="46"/>
      <c r="Q40" s="47"/>
      <c r="R40" s="65">
        <v>100</v>
      </c>
    </row>
    <row r="41" spans="2:18" x14ac:dyDescent="0.25">
      <c r="B41" s="126" t="s">
        <v>93</v>
      </c>
      <c r="C41" s="51"/>
      <c r="D41" s="46"/>
      <c r="E41" s="47"/>
      <c r="F41" s="60">
        <v>104</v>
      </c>
      <c r="H41" s="126" t="s">
        <v>93</v>
      </c>
      <c r="I41" s="70"/>
      <c r="J41" s="46"/>
      <c r="K41" s="47"/>
      <c r="L41" s="65">
        <v>104</v>
      </c>
      <c r="N41" s="126" t="s">
        <v>93</v>
      </c>
      <c r="O41" s="70"/>
      <c r="P41" s="46"/>
      <c r="Q41" s="47"/>
      <c r="R41" s="65">
        <v>104</v>
      </c>
    </row>
    <row r="42" spans="2:18" x14ac:dyDescent="0.25">
      <c r="B42" s="126" t="s">
        <v>119</v>
      </c>
      <c r="C42" s="51"/>
      <c r="D42" s="46"/>
      <c r="E42" s="47"/>
      <c r="F42" s="60">
        <f>'Hop_Fixed Cost'!D54</f>
        <v>520</v>
      </c>
      <c r="H42" s="126" t="s">
        <v>119</v>
      </c>
      <c r="I42" s="70"/>
      <c r="J42" s="46"/>
      <c r="K42" s="47"/>
      <c r="L42" s="65">
        <v>520</v>
      </c>
      <c r="N42" s="126" t="s">
        <v>119</v>
      </c>
      <c r="O42" s="70"/>
      <c r="P42" s="46"/>
      <c r="Q42" s="47"/>
      <c r="R42" s="65">
        <v>520</v>
      </c>
    </row>
    <row r="43" spans="2:18" x14ac:dyDescent="0.25">
      <c r="B43" s="126" t="s">
        <v>94</v>
      </c>
      <c r="C43" s="50"/>
      <c r="D43" s="46"/>
      <c r="E43" s="47"/>
      <c r="F43" s="65">
        <f>SUM((F12:F42))*'Hop_Fixed Cost'!$C$6</f>
        <v>550.95000000000005</v>
      </c>
      <c r="H43" s="126" t="s">
        <v>94</v>
      </c>
      <c r="I43" s="70"/>
      <c r="J43" s="46"/>
      <c r="K43" s="47"/>
      <c r="L43" s="65">
        <v>383.40000000000003</v>
      </c>
      <c r="N43" s="126" t="s">
        <v>94</v>
      </c>
      <c r="O43" s="70"/>
      <c r="P43" s="46"/>
      <c r="Q43" s="47"/>
      <c r="R43" s="65">
        <v>428.6</v>
      </c>
    </row>
    <row r="44" spans="2:18" x14ac:dyDescent="0.25">
      <c r="B44" s="81" t="s">
        <v>17</v>
      </c>
      <c r="C44" s="45"/>
      <c r="D44" s="49"/>
      <c r="E44" s="48"/>
      <c r="F44" s="60"/>
      <c r="H44" s="81" t="s">
        <v>17</v>
      </c>
      <c r="I44" s="70"/>
      <c r="J44" s="46"/>
      <c r="K44" s="47"/>
      <c r="L44" s="65">
        <v>350</v>
      </c>
      <c r="N44" s="81" t="s">
        <v>17</v>
      </c>
      <c r="O44" s="70"/>
      <c r="P44" s="46"/>
      <c r="Q44" s="47"/>
      <c r="R44" s="65">
        <v>437.5</v>
      </c>
    </row>
    <row r="45" spans="2:18" ht="15.75" thickBot="1" x14ac:dyDescent="0.3">
      <c r="B45" s="66" t="s">
        <v>50</v>
      </c>
      <c r="C45" s="67"/>
      <c r="D45" s="39"/>
      <c r="E45" s="40"/>
      <c r="F45" s="68">
        <f>SUM(F12:F44)</f>
        <v>11569.95</v>
      </c>
      <c r="H45" s="66" t="s">
        <v>50</v>
      </c>
      <c r="I45" s="38"/>
      <c r="J45" s="39"/>
      <c r="K45" s="40"/>
      <c r="L45" s="68">
        <v>8401.4</v>
      </c>
      <c r="N45" s="66" t="s">
        <v>50</v>
      </c>
      <c r="O45" s="38"/>
      <c r="P45" s="39"/>
      <c r="Q45" s="40"/>
      <c r="R45" s="68">
        <v>9438.1</v>
      </c>
    </row>
    <row r="46" spans="2:18" ht="15.75" thickBot="1" x14ac:dyDescent="0.3">
      <c r="B46" s="43"/>
      <c r="C46" s="7"/>
      <c r="D46" s="8"/>
      <c r="E46" s="20"/>
      <c r="F46" s="125"/>
      <c r="H46" s="43"/>
      <c r="I46" s="7"/>
      <c r="J46" s="8"/>
      <c r="K46" s="20"/>
      <c r="L46" s="125"/>
      <c r="N46" s="43"/>
      <c r="O46" s="7"/>
      <c r="P46" s="8"/>
      <c r="Q46" s="20"/>
      <c r="R46" s="125"/>
    </row>
    <row r="47" spans="2:18" x14ac:dyDescent="0.25">
      <c r="B47" s="79" t="s">
        <v>18</v>
      </c>
      <c r="C47" s="88"/>
      <c r="D47" s="89"/>
      <c r="E47" s="90"/>
      <c r="F47" s="98"/>
      <c r="H47" s="79" t="s">
        <v>18</v>
      </c>
      <c r="I47" s="99"/>
      <c r="J47" s="89"/>
      <c r="K47" s="90"/>
      <c r="L47" s="91"/>
      <c r="N47" s="79" t="s">
        <v>18</v>
      </c>
      <c r="O47" s="99"/>
      <c r="P47" s="89"/>
      <c r="Q47" s="90"/>
      <c r="R47" s="91"/>
    </row>
    <row r="48" spans="2:18" x14ac:dyDescent="0.25">
      <c r="B48" s="59" t="s">
        <v>1</v>
      </c>
      <c r="C48" s="45"/>
      <c r="D48" s="54"/>
      <c r="E48" s="48"/>
      <c r="F48" s="60"/>
      <c r="H48" s="59" t="s">
        <v>1</v>
      </c>
      <c r="I48" s="70"/>
      <c r="J48" s="46"/>
      <c r="K48" s="47"/>
      <c r="L48" s="65"/>
      <c r="N48" s="59" t="s">
        <v>1</v>
      </c>
      <c r="O48" s="70"/>
      <c r="P48" s="46"/>
      <c r="Q48" s="47"/>
      <c r="R48" s="65"/>
    </row>
    <row r="49" spans="2:18" x14ac:dyDescent="0.25">
      <c r="B49" s="80" t="str">
        <f>'Hop_Fixed Cost'!$B$10</f>
        <v xml:space="preserve">Tractor  </v>
      </c>
      <c r="C49" s="45"/>
      <c r="D49" s="54"/>
      <c r="E49" s="48"/>
      <c r="F49" s="60">
        <f>'Hop_Fixed Cost'!$I10</f>
        <v>791.66666666666674</v>
      </c>
      <c r="H49" s="80" t="s">
        <v>26</v>
      </c>
      <c r="I49" s="70"/>
      <c r="J49" s="46"/>
      <c r="K49" s="47"/>
      <c r="L49" s="60">
        <v>481.66666666666669</v>
      </c>
      <c r="N49" s="80" t="s">
        <v>26</v>
      </c>
      <c r="O49" s="70"/>
      <c r="P49" s="46"/>
      <c r="Q49" s="47"/>
      <c r="R49" s="60">
        <v>481.66666666666669</v>
      </c>
    </row>
    <row r="50" spans="2:18" x14ac:dyDescent="0.25">
      <c r="B50" s="80" t="str">
        <f>'Hop_Fixed Cost'!$B$11</f>
        <v xml:space="preserve">Rototiller </v>
      </c>
      <c r="C50" s="45"/>
      <c r="D50" s="54"/>
      <c r="E50" s="48"/>
      <c r="F50" s="60">
        <f>'Hop_Fixed Cost'!$I11</f>
        <v>64.166666666666657</v>
      </c>
      <c r="H50" s="80" t="s">
        <v>125</v>
      </c>
      <c r="I50" s="70"/>
      <c r="J50" s="46"/>
      <c r="K50" s="47"/>
      <c r="L50" s="60">
        <v>61.666666666666664</v>
      </c>
      <c r="N50" s="80" t="s">
        <v>125</v>
      </c>
      <c r="O50" s="70"/>
      <c r="P50" s="46"/>
      <c r="Q50" s="47"/>
      <c r="R50" s="60">
        <v>61.666666666666664</v>
      </c>
    </row>
    <row r="51" spans="2:18" x14ac:dyDescent="0.25">
      <c r="B51" s="80" t="str">
        <f>'Hop_Fixed Cost'!$B$12</f>
        <v>Vacuum sealer</v>
      </c>
      <c r="C51" s="45"/>
      <c r="D51" s="54"/>
      <c r="E51" s="48"/>
      <c r="F51" s="60">
        <f>'Hop_Fixed Cost'!$I12</f>
        <v>250</v>
      </c>
      <c r="H51" s="80" t="s">
        <v>124</v>
      </c>
      <c r="I51" s="70"/>
      <c r="J51" s="46"/>
      <c r="K51" s="47"/>
      <c r="L51" s="60">
        <v>175</v>
      </c>
      <c r="N51" s="80" t="s">
        <v>124</v>
      </c>
      <c r="O51" s="70"/>
      <c r="P51" s="46"/>
      <c r="Q51" s="47"/>
      <c r="R51" s="60">
        <v>175</v>
      </c>
    </row>
    <row r="52" spans="2:18" x14ac:dyDescent="0.25">
      <c r="B52" s="80" t="str">
        <f>'Hop_Fixed Cost'!$B$13</f>
        <v>Miniature pelletizer machine</v>
      </c>
      <c r="C52" s="45"/>
      <c r="D52" s="54"/>
      <c r="E52" s="48"/>
      <c r="F52" s="60">
        <f>'Hop_Fixed Cost'!$I13</f>
        <v>91.666666666666671</v>
      </c>
      <c r="H52" s="80" t="s">
        <v>65</v>
      </c>
      <c r="I52" s="70"/>
      <c r="J52" s="46"/>
      <c r="K52" s="47"/>
      <c r="L52" s="60">
        <v>81.666666666666671</v>
      </c>
      <c r="N52" s="80" t="s">
        <v>65</v>
      </c>
      <c r="O52" s="70"/>
      <c r="P52" s="46"/>
      <c r="Q52" s="47"/>
      <c r="R52" s="60">
        <v>81.666666666666671</v>
      </c>
    </row>
    <row r="53" spans="2:18" x14ac:dyDescent="0.25">
      <c r="B53" s="80" t="str">
        <f>'Hop_Fixed Cost'!$B$14</f>
        <v xml:space="preserve">Trailer </v>
      </c>
      <c r="C53" s="45"/>
      <c r="D53" s="54"/>
      <c r="E53" s="48"/>
      <c r="F53" s="60">
        <f>'Hop_Fixed Cost'!$I14</f>
        <v>141.66666666666669</v>
      </c>
      <c r="H53" s="80" t="s">
        <v>126</v>
      </c>
      <c r="I53" s="70"/>
      <c r="J53" s="46"/>
      <c r="K53" s="47"/>
      <c r="L53" s="60">
        <v>81.666666666666671</v>
      </c>
      <c r="N53" s="80" t="s">
        <v>126</v>
      </c>
      <c r="O53" s="70"/>
      <c r="P53" s="46"/>
      <c r="Q53" s="47"/>
      <c r="R53" s="60">
        <v>81.666666666666671</v>
      </c>
    </row>
    <row r="54" spans="2:18" x14ac:dyDescent="0.25">
      <c r="B54" s="59" t="s">
        <v>128</v>
      </c>
      <c r="C54" s="45"/>
      <c r="D54" s="54"/>
      <c r="E54" s="48"/>
      <c r="F54" s="60">
        <f>'Hop_Fixed Cost'!$I33</f>
        <v>710.41666666666674</v>
      </c>
      <c r="H54" s="59" t="s">
        <v>128</v>
      </c>
      <c r="I54" s="70"/>
      <c r="J54" s="46"/>
      <c r="K54" s="47"/>
      <c r="L54" s="65">
        <v>516.66666666666663</v>
      </c>
      <c r="N54" s="59" t="s">
        <v>128</v>
      </c>
      <c r="O54" s="70"/>
      <c r="P54" s="46"/>
      <c r="Q54" s="47"/>
      <c r="R54" s="65">
        <v>516.66666666666663</v>
      </c>
    </row>
    <row r="55" spans="2:18" x14ac:dyDescent="0.25">
      <c r="B55" s="59" t="s">
        <v>95</v>
      </c>
      <c r="C55" s="45"/>
      <c r="D55" s="54"/>
      <c r="E55" s="48"/>
      <c r="F55" s="60">
        <f>'Hop_Fixed Cost'!$I26</f>
        <v>899.16666666666674</v>
      </c>
      <c r="H55" s="59" t="s">
        <v>95</v>
      </c>
      <c r="I55" s="70"/>
      <c r="J55" s="46"/>
      <c r="K55" s="47"/>
      <c r="L55" s="65">
        <v>764.66666666666674</v>
      </c>
      <c r="N55" s="59" t="s">
        <v>95</v>
      </c>
      <c r="O55" s="70"/>
      <c r="P55" s="46"/>
      <c r="Q55" s="47"/>
      <c r="R55" s="65">
        <v>764.66666666666674</v>
      </c>
    </row>
    <row r="56" spans="2:18" x14ac:dyDescent="0.25">
      <c r="B56" s="59" t="s">
        <v>96</v>
      </c>
      <c r="C56" s="45"/>
      <c r="D56" s="54"/>
      <c r="E56" s="48"/>
      <c r="F56" s="60">
        <f>'Hop_Fixed Cost'!$I42</f>
        <v>187.125</v>
      </c>
      <c r="H56" s="59" t="s">
        <v>96</v>
      </c>
      <c r="I56" s="70"/>
      <c r="J56" s="46"/>
      <c r="K56" s="47"/>
      <c r="L56" s="65">
        <v>144.25</v>
      </c>
      <c r="N56" s="59" t="s">
        <v>96</v>
      </c>
      <c r="O56" s="70"/>
      <c r="P56" s="46"/>
      <c r="Q56" s="47"/>
      <c r="R56" s="65">
        <v>144.25</v>
      </c>
    </row>
    <row r="57" spans="2:18" x14ac:dyDescent="0.25">
      <c r="B57" s="59" t="s">
        <v>19</v>
      </c>
      <c r="C57" s="45"/>
      <c r="D57" s="54"/>
      <c r="E57" s="48"/>
      <c r="F57" s="60">
        <f>'Hop_Fixed Cost'!$I38</f>
        <v>137.5</v>
      </c>
      <c r="H57" s="59" t="s">
        <v>19</v>
      </c>
      <c r="I57" s="70"/>
      <c r="J57" s="46"/>
      <c r="K57" s="47"/>
      <c r="L57" s="65">
        <v>130</v>
      </c>
      <c r="N57" s="59" t="s">
        <v>19</v>
      </c>
      <c r="O57" s="70"/>
      <c r="P57" s="46"/>
      <c r="Q57" s="47"/>
      <c r="R57" s="65">
        <v>130</v>
      </c>
    </row>
    <row r="58" spans="2:18" x14ac:dyDescent="0.25">
      <c r="B58" s="62" t="s">
        <v>127</v>
      </c>
      <c r="C58" s="45"/>
      <c r="D58" s="54"/>
      <c r="E58" s="48"/>
      <c r="F58" s="60"/>
      <c r="H58" s="62" t="s">
        <v>127</v>
      </c>
      <c r="I58" s="70"/>
      <c r="J58" s="46"/>
      <c r="K58" s="47"/>
      <c r="L58" s="65"/>
      <c r="N58" s="62" t="s">
        <v>127</v>
      </c>
      <c r="O58" s="70"/>
      <c r="P58" s="46"/>
      <c r="Q58" s="47"/>
      <c r="R58" s="65"/>
    </row>
    <row r="59" spans="2:18" x14ac:dyDescent="0.25">
      <c r="B59" s="81" t="str">
        <f>'Hop_Fixed Cost'!$B$45</f>
        <v>Land rent</v>
      </c>
      <c r="C59" s="45"/>
      <c r="D59" s="54"/>
      <c r="E59" s="48"/>
      <c r="F59" s="60">
        <f>'Hop_Fixed Cost'!$I45</f>
        <v>420</v>
      </c>
      <c r="H59" s="81" t="s">
        <v>77</v>
      </c>
      <c r="I59" s="70"/>
      <c r="J59" s="46"/>
      <c r="K59" s="47"/>
      <c r="L59" s="60">
        <v>420</v>
      </c>
      <c r="N59" s="81" t="s">
        <v>77</v>
      </c>
      <c r="O59" s="70"/>
      <c r="P59" s="46"/>
      <c r="Q59" s="47"/>
      <c r="R59" s="60">
        <v>420</v>
      </c>
    </row>
    <row r="60" spans="2:18" x14ac:dyDescent="0.25">
      <c r="B60" s="81" t="str">
        <f>'Hop_Fixed Cost'!$B$46</f>
        <v>Liability insurance</v>
      </c>
      <c r="C60" s="45"/>
      <c r="D60" s="54"/>
      <c r="E60" s="48"/>
      <c r="F60" s="60">
        <f>'Hop_Fixed Cost'!$I46</f>
        <v>882</v>
      </c>
      <c r="H60" s="81" t="s">
        <v>7</v>
      </c>
      <c r="I60" s="70"/>
      <c r="J60" s="46"/>
      <c r="K60" s="47"/>
      <c r="L60" s="60">
        <v>882</v>
      </c>
      <c r="N60" s="81" t="s">
        <v>7</v>
      </c>
      <c r="O60" s="70"/>
      <c r="P60" s="46"/>
      <c r="Q60" s="47"/>
      <c r="R60" s="60">
        <v>882</v>
      </c>
    </row>
    <row r="61" spans="2:18" x14ac:dyDescent="0.25">
      <c r="B61" s="81" t="str">
        <f>'Hop_Fixed Cost'!$B$47</f>
        <v>Soil test</v>
      </c>
      <c r="C61" s="45"/>
      <c r="D61" s="54"/>
      <c r="E61" s="48"/>
      <c r="F61" s="60">
        <f>'Hop_Fixed Cost'!$I47</f>
        <v>78.75</v>
      </c>
      <c r="H61" s="81" t="s">
        <v>4</v>
      </c>
      <c r="I61" s="70"/>
      <c r="J61" s="46"/>
      <c r="K61" s="47"/>
      <c r="L61" s="60">
        <v>78.75</v>
      </c>
      <c r="N61" s="81" t="s">
        <v>4</v>
      </c>
      <c r="O61" s="70"/>
      <c r="P61" s="46"/>
      <c r="Q61" s="47"/>
      <c r="R61" s="60">
        <v>78.75</v>
      </c>
    </row>
    <row r="62" spans="2:18" x14ac:dyDescent="0.25">
      <c r="B62" s="81" t="str">
        <f>'Hop_Fixed Cost'!B48</f>
        <v>Internet and telephone</v>
      </c>
      <c r="C62" s="45"/>
      <c r="D62" s="54"/>
      <c r="E62" s="48"/>
      <c r="F62" s="60">
        <f>'Hop_Fixed Cost'!$I48</f>
        <v>525</v>
      </c>
      <c r="H62" s="81" t="s">
        <v>6</v>
      </c>
      <c r="I62" s="70"/>
      <c r="J62" s="46"/>
      <c r="K62" s="47"/>
      <c r="L62" s="60">
        <v>525</v>
      </c>
      <c r="N62" s="81" t="s">
        <v>6</v>
      </c>
      <c r="O62" s="70"/>
      <c r="P62" s="46"/>
      <c r="Q62" s="47"/>
      <c r="R62" s="60">
        <v>525</v>
      </c>
    </row>
    <row r="63" spans="2:18" x14ac:dyDescent="0.25">
      <c r="B63" s="81" t="str">
        <f>'Hop_Fixed Cost'!$B$49</f>
        <v xml:space="preserve">Electricity  </v>
      </c>
      <c r="C63" s="45"/>
      <c r="D63" s="54"/>
      <c r="E63" s="48"/>
      <c r="F63" s="60">
        <f>'Hop_Fixed Cost'!$I49</f>
        <v>504</v>
      </c>
      <c r="H63" s="81" t="s">
        <v>110</v>
      </c>
      <c r="I63" s="70"/>
      <c r="J63" s="46"/>
      <c r="K63" s="47"/>
      <c r="L63" s="60">
        <v>504</v>
      </c>
      <c r="N63" s="81" t="s">
        <v>110</v>
      </c>
      <c r="O63" s="70"/>
      <c r="P63" s="46"/>
      <c r="Q63" s="47"/>
      <c r="R63" s="60">
        <v>504</v>
      </c>
    </row>
    <row r="64" spans="2:18" x14ac:dyDescent="0.25">
      <c r="B64" s="81" t="str">
        <f>'Hop_Fixed Cost'!$B$50</f>
        <v>Water</v>
      </c>
      <c r="C64" s="45"/>
      <c r="D64" s="54"/>
      <c r="E64" s="48"/>
      <c r="F64" s="60">
        <f>'Hop_Fixed Cost'!$I50</f>
        <v>52.5</v>
      </c>
      <c r="H64" s="81" t="s">
        <v>111</v>
      </c>
      <c r="I64" s="70"/>
      <c r="J64" s="46"/>
      <c r="K64" s="47"/>
      <c r="L64" s="60">
        <v>52.5</v>
      </c>
      <c r="N64" s="81" t="s">
        <v>111</v>
      </c>
      <c r="O64" s="70"/>
      <c r="P64" s="46"/>
      <c r="Q64" s="47"/>
      <c r="R64" s="60">
        <v>52.5</v>
      </c>
    </row>
    <row r="65" spans="2:18" x14ac:dyDescent="0.25">
      <c r="B65" s="81" t="str">
        <f>'Hop_Fixed Cost'!$B$51</f>
        <v>Office supplies</v>
      </c>
      <c r="C65" s="45"/>
      <c r="D65" s="54"/>
      <c r="E65" s="48"/>
      <c r="F65" s="60">
        <f>'Hop_Fixed Cost'!$I51</f>
        <v>525</v>
      </c>
      <c r="H65" s="81" t="s">
        <v>97</v>
      </c>
      <c r="I65" s="70"/>
      <c r="J65" s="46"/>
      <c r="K65" s="47"/>
      <c r="L65" s="60">
        <v>525</v>
      </c>
      <c r="N65" s="81" t="s">
        <v>97</v>
      </c>
      <c r="O65" s="70"/>
      <c r="P65" s="46"/>
      <c r="Q65" s="47"/>
      <c r="R65" s="60">
        <v>525</v>
      </c>
    </row>
    <row r="66" spans="2:18" ht="15.75" thickBot="1" x14ac:dyDescent="0.3">
      <c r="B66" s="66" t="s">
        <v>102</v>
      </c>
      <c r="C66" s="67"/>
      <c r="D66" s="39"/>
      <c r="E66" s="40"/>
      <c r="F66" s="68">
        <f>SUM(F48:F65)</f>
        <v>6260.6250000000009</v>
      </c>
      <c r="H66" s="66" t="s">
        <v>102</v>
      </c>
      <c r="I66" s="100"/>
      <c r="J66" s="95"/>
      <c r="K66" s="96"/>
      <c r="L66" s="68">
        <v>5424.5</v>
      </c>
      <c r="N66" s="66" t="s">
        <v>102</v>
      </c>
      <c r="O66" s="100"/>
      <c r="P66" s="95"/>
      <c r="Q66" s="96"/>
      <c r="R66" s="68">
        <v>5424.5</v>
      </c>
    </row>
    <row r="67" spans="2:18" ht="15.75" thickBot="1" x14ac:dyDescent="0.3">
      <c r="B67" s="101" t="s">
        <v>103</v>
      </c>
      <c r="C67" s="102"/>
      <c r="D67" s="103"/>
      <c r="E67" s="104"/>
      <c r="F67" s="105">
        <f>SUM(F45,F66)</f>
        <v>17830.575000000001</v>
      </c>
      <c r="H67" s="101" t="s">
        <v>103</v>
      </c>
      <c r="I67" s="106"/>
      <c r="J67" s="107"/>
      <c r="K67" s="104"/>
      <c r="L67" s="105">
        <v>13825.9</v>
      </c>
      <c r="N67" s="101" t="s">
        <v>103</v>
      </c>
      <c r="O67" s="108"/>
      <c r="P67" s="109"/>
      <c r="Q67" s="110"/>
      <c r="R67" s="105">
        <v>14862.6</v>
      </c>
    </row>
    <row r="68" spans="2:18" x14ac:dyDescent="0.25">
      <c r="B68" s="42"/>
      <c r="C68" s="4"/>
      <c r="D68" s="1"/>
      <c r="E68" s="9"/>
      <c r="F68" s="36"/>
      <c r="H68" s="42"/>
      <c r="I68" s="4"/>
      <c r="J68" s="1"/>
      <c r="K68" s="9"/>
      <c r="L68" s="36"/>
      <c r="N68" s="42"/>
      <c r="O68" s="18"/>
      <c r="P68" s="21"/>
      <c r="Q68" s="19"/>
      <c r="R68" s="37"/>
    </row>
    <row r="69" spans="2:18" ht="15.75" thickBot="1" x14ac:dyDescent="0.3">
      <c r="B69" s="41" t="s">
        <v>123</v>
      </c>
      <c r="C69" s="4"/>
      <c r="D69" s="1"/>
      <c r="E69" s="9"/>
      <c r="F69" s="36"/>
      <c r="H69" s="41" t="s">
        <v>123</v>
      </c>
      <c r="I69" s="4"/>
      <c r="J69" s="1"/>
      <c r="K69" s="9"/>
      <c r="L69" s="36"/>
      <c r="N69" s="41" t="s">
        <v>123</v>
      </c>
      <c r="O69" s="18"/>
      <c r="P69" s="21"/>
      <c r="Q69" s="19"/>
      <c r="R69" s="37"/>
    </row>
    <row r="70" spans="2:18" x14ac:dyDescent="0.25">
      <c r="B70" s="111" t="s">
        <v>99</v>
      </c>
      <c r="C70" s="112"/>
      <c r="D70" s="113"/>
      <c r="E70" s="114"/>
      <c r="F70" s="115">
        <f>F7-F45</f>
        <v>-11569.95</v>
      </c>
      <c r="H70" s="111" t="s">
        <v>99</v>
      </c>
      <c r="I70" s="116"/>
      <c r="J70" s="117"/>
      <c r="K70" s="114"/>
      <c r="L70" s="115">
        <v>9098.6</v>
      </c>
      <c r="N70" s="111" t="s">
        <v>99</v>
      </c>
      <c r="O70" s="120"/>
      <c r="P70" s="121"/>
      <c r="Q70" s="122"/>
      <c r="R70" s="115">
        <v>12436.9</v>
      </c>
    </row>
    <row r="71" spans="2:18" x14ac:dyDescent="0.25">
      <c r="B71" s="82" t="s">
        <v>101</v>
      </c>
      <c r="C71" s="85"/>
      <c r="D71" s="34"/>
      <c r="E71" s="86"/>
      <c r="F71" s="92">
        <f>F7-F66</f>
        <v>-6260.6250000000009</v>
      </c>
      <c r="H71" s="82" t="s">
        <v>101</v>
      </c>
      <c r="I71" s="118"/>
      <c r="J71" s="87"/>
      <c r="K71" s="86"/>
      <c r="L71" s="92">
        <v>12075.5</v>
      </c>
      <c r="N71" s="82" t="s">
        <v>101</v>
      </c>
      <c r="O71" s="123"/>
      <c r="P71" s="83"/>
      <c r="Q71" s="84"/>
      <c r="R71" s="92">
        <v>16450.5</v>
      </c>
    </row>
    <row r="72" spans="2:18" ht="15.75" thickBot="1" x14ac:dyDescent="0.3">
      <c r="B72" s="66" t="s">
        <v>100</v>
      </c>
      <c r="C72" s="93"/>
      <c r="D72" s="93"/>
      <c r="E72" s="94"/>
      <c r="F72" s="97">
        <f>F7-F67</f>
        <v>-17830.575000000001</v>
      </c>
      <c r="H72" s="66" t="s">
        <v>100</v>
      </c>
      <c r="I72" s="119"/>
      <c r="J72" s="93"/>
      <c r="K72" s="94"/>
      <c r="L72" s="97">
        <v>3674.1000000000004</v>
      </c>
      <c r="N72" s="66" t="s">
        <v>100</v>
      </c>
      <c r="O72" s="100"/>
      <c r="P72" s="95"/>
      <c r="Q72" s="96"/>
      <c r="R72" s="97">
        <v>7012.4</v>
      </c>
    </row>
  </sheetData>
  <conditionalFormatting sqref="F70:F72">
    <cfRule type="cellIs" dxfId="9" priority="3" operator="lessThan">
      <formula>0</formula>
    </cfRule>
    <cfRule type="cellIs" dxfId="8" priority="4" operator="greaterThan">
      <formula>0</formula>
    </cfRule>
    <cfRule type="cellIs" dxfId="7" priority="9" operator="lessThan">
      <formula>0</formula>
    </cfRule>
    <cfRule type="cellIs" dxfId="6" priority="10" operator="greaterThan">
      <formula>0</formula>
    </cfRule>
  </conditionalFormatting>
  <conditionalFormatting sqref="L70:L72">
    <cfRule type="cellIs" dxfId="5" priority="2" operator="lessThan">
      <formula>0</formula>
    </cfRule>
    <cfRule type="cellIs" dxfId="4" priority="7" operator="lessThan">
      <formula>0</formula>
    </cfRule>
    <cfRule type="cellIs" dxfId="3" priority="8" operator="greaterThan">
      <formula>0</formula>
    </cfRule>
  </conditionalFormatting>
  <conditionalFormatting sqref="R70:R72">
    <cfRule type="cellIs" dxfId="2" priority="1" operator="lessThan">
      <formula>0</formula>
    </cfRule>
    <cfRule type="cellIs" dxfId="1" priority="5" operator="lessThan">
      <formula>0</formula>
    </cfRule>
    <cfRule type="cellIs" dxfId="0" priority="6" operator="greaterThan">
      <formula>0</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DESCRIPTION</vt:lpstr>
      <vt:lpstr>Hop_Fixed Cost</vt:lpstr>
      <vt:lpstr>Hop_Annual Budget</vt:lpstr>
      <vt:lpstr>Three years budgets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Ermias Afeworki</dc:creator>
  <cp:lastModifiedBy>Caroline Chiu</cp:lastModifiedBy>
  <dcterms:created xsi:type="dcterms:W3CDTF">2014-06-23T17:28:34Z</dcterms:created>
  <dcterms:modified xsi:type="dcterms:W3CDTF">2015-06-16T21:29:14Z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-320030300</vt:i4>
  </property>
  <property fmtid="{D5CDD505-2E9C-101B-9397-08002B2CF9AE}" pid="3" name="_NewReviewCycle">
    <vt:lpwstr/>
  </property>
  <property fmtid="{D5CDD505-2E9C-101B-9397-08002B2CF9AE}" pid="4" name="_EmailSubject">
    <vt:lpwstr>Formatting budgets in Ms Word</vt:lpwstr>
  </property>
  <property fmtid="{D5CDD505-2E9C-101B-9397-08002B2CF9AE}" pid="5" name="_AuthorEmail">
    <vt:lpwstr>Caroline.Chiu@kpu.ca</vt:lpwstr>
  </property>
  <property fmtid="{D5CDD505-2E9C-101B-9397-08002B2CF9AE}" pid="6" name="_AuthorEmailDisplayName">
    <vt:lpwstr>Caroline Chiu</vt:lpwstr>
  </property>
  <property fmtid="{D5CDD505-2E9C-101B-9397-08002B2CF9AE}" pid="7" name="_PreviousAdHocReviewCycleID">
    <vt:i4>-2082261429</vt:i4>
  </property>
  <property fmtid="{D5CDD505-2E9C-101B-9397-08002B2CF9AE}" pid="8" name="_ReviewingToolsShownOnce">
    <vt:lpwstr/>
  </property>
</Properties>
</file>